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66925"/>
  <xr:revisionPtr revIDLastSave="0" documentId="13_ncr:1_{B72E4D64-EF7A-46CC-962F-FC513AFC9E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.O." sheetId="1" r:id="rId1"/>
    <sheet name="C.F.F." sheetId="2" r:id="rId2"/>
    <sheet name="C.P.U." sheetId="3" r:id="rId3"/>
  </sheets>
  <definedNames>
    <definedName name="_xlnm.Print_Area" localSheetId="2">'C.P.U.'!$A$1:$G$227</definedName>
    <definedName name="_xlnm.Print_Area" localSheetId="0">P.O.!$A$1:$J$36</definedName>
    <definedName name="JR_PAGE_ANCHOR_0_1">P.O.!$A$1</definedName>
  </definedNames>
  <calcPr calcId="181029"/>
</workbook>
</file>

<file path=xl/calcChain.xml><?xml version="1.0" encoding="utf-8"?>
<calcChain xmlns="http://schemas.openxmlformats.org/spreadsheetml/2006/main">
  <c r="G4" i="2" l="1"/>
  <c r="G6" i="2"/>
  <c r="G8" i="2"/>
  <c r="G10" i="2"/>
  <c r="G12" i="2"/>
  <c r="G14" i="2"/>
  <c r="F216" i="3"/>
  <c r="G216" i="3" s="1"/>
  <c r="F215" i="3"/>
  <c r="G215" i="3" s="1"/>
  <c r="F214" i="3"/>
  <c r="G214" i="3" s="1"/>
  <c r="F211" i="3"/>
  <c r="F205" i="3"/>
  <c r="F204" i="3"/>
  <c r="F201" i="3"/>
  <c r="G201" i="3" s="1"/>
  <c r="G202" i="3" s="1"/>
  <c r="F195" i="3"/>
  <c r="G195" i="3" s="1"/>
  <c r="G196" i="3" s="1"/>
  <c r="F194" i="3"/>
  <c r="G194" i="3" s="1"/>
  <c r="F191" i="3"/>
  <c r="G191" i="3" s="1"/>
  <c r="G192" i="3" s="1"/>
  <c r="F188" i="3"/>
  <c r="G188" i="3" s="1"/>
  <c r="F187" i="3"/>
  <c r="G187" i="3" s="1"/>
  <c r="F180" i="3"/>
  <c r="G180" i="3" s="1"/>
  <c r="F179" i="3"/>
  <c r="G179" i="3" s="1"/>
  <c r="F178" i="3"/>
  <c r="G178" i="3" s="1"/>
  <c r="F177" i="3"/>
  <c r="G177" i="3" s="1"/>
  <c r="F176" i="3"/>
  <c r="G176" i="3" s="1"/>
  <c r="F175" i="3"/>
  <c r="F174" i="3"/>
  <c r="F173" i="3"/>
  <c r="F172" i="3"/>
  <c r="F171" i="3"/>
  <c r="G171" i="3" s="1"/>
  <c r="F170" i="3"/>
  <c r="G170" i="3" s="1"/>
  <c r="F164" i="3"/>
  <c r="G164" i="3" s="1"/>
  <c r="G165" i="3" s="1"/>
  <c r="F161" i="3"/>
  <c r="G161" i="3" s="1"/>
  <c r="F160" i="3"/>
  <c r="G160" i="3" s="1"/>
  <c r="F159" i="3"/>
  <c r="G159" i="3" s="1"/>
  <c r="G162" i="3" s="1"/>
  <c r="F156" i="3"/>
  <c r="G156" i="3" s="1"/>
  <c r="F155" i="3"/>
  <c r="G155" i="3" s="1"/>
  <c r="F154" i="3"/>
  <c r="G154" i="3" s="1"/>
  <c r="F153" i="3"/>
  <c r="G153" i="3" s="1"/>
  <c r="G157" i="3" s="1"/>
  <c r="F147" i="3"/>
  <c r="G147" i="3" s="1"/>
  <c r="F146" i="3"/>
  <c r="G146" i="3" s="1"/>
  <c r="F139" i="3"/>
  <c r="G139" i="3" s="1"/>
  <c r="F138" i="3"/>
  <c r="G138" i="3" s="1"/>
  <c r="F132" i="3"/>
  <c r="F131" i="3"/>
  <c r="F128" i="3"/>
  <c r="F127" i="3"/>
  <c r="F121" i="3"/>
  <c r="F115" i="3"/>
  <c r="F112" i="3"/>
  <c r="G112" i="3" s="1"/>
  <c r="G113" i="3" s="1"/>
  <c r="F106" i="3"/>
  <c r="G106" i="3" s="1"/>
  <c r="F105" i="3"/>
  <c r="G105" i="3" s="1"/>
  <c r="F102" i="3"/>
  <c r="G102" i="3" s="1"/>
  <c r="G103" i="3" s="1"/>
  <c r="F99" i="3"/>
  <c r="G99" i="3" s="1"/>
  <c r="F98" i="3"/>
  <c r="G98" i="3" s="1"/>
  <c r="F91" i="3"/>
  <c r="G91" i="3" s="1"/>
  <c r="F90" i="3"/>
  <c r="G90" i="3" s="1"/>
  <c r="F89" i="3"/>
  <c r="F86" i="3"/>
  <c r="F85" i="3"/>
  <c r="F84" i="3"/>
  <c r="F83" i="3"/>
  <c r="F77" i="3"/>
  <c r="F76" i="3"/>
  <c r="F73" i="3"/>
  <c r="F66" i="3"/>
  <c r="G66" i="3" s="1"/>
  <c r="F65" i="3"/>
  <c r="F64" i="3"/>
  <c r="F63" i="3"/>
  <c r="G63" i="3" s="1"/>
  <c r="G67" i="3" s="1"/>
  <c r="F60" i="3"/>
  <c r="G60" i="3" s="1"/>
  <c r="F59" i="3"/>
  <c r="G59" i="3" s="1"/>
  <c r="F58" i="3"/>
  <c r="G58" i="3" s="1"/>
  <c r="G61" i="3" s="1"/>
  <c r="F52" i="3"/>
  <c r="G52" i="3" s="1"/>
  <c r="F51" i="3"/>
  <c r="G51" i="3" s="1"/>
  <c r="F48" i="3"/>
  <c r="G48" i="3" s="1"/>
  <c r="G49" i="3" s="1"/>
  <c r="F47" i="3"/>
  <c r="G47" i="3" s="1"/>
  <c r="F41" i="3"/>
  <c r="F40" i="3"/>
  <c r="F33" i="3"/>
  <c r="F32" i="3"/>
  <c r="F31" i="3"/>
  <c r="F30" i="3"/>
  <c r="F29" i="3"/>
  <c r="F26" i="3"/>
  <c r="G26" i="3" s="1"/>
  <c r="F25" i="3"/>
  <c r="F24" i="3"/>
  <c r="F23" i="3"/>
  <c r="F22" i="3"/>
  <c r="F21" i="3"/>
  <c r="F15" i="3"/>
  <c r="F12" i="3"/>
  <c r="F11" i="3"/>
  <c r="F8" i="3"/>
  <c r="F7" i="3"/>
  <c r="F6" i="3"/>
  <c r="F5" i="3"/>
  <c r="G5" i="3" s="1"/>
  <c r="G6" i="1"/>
  <c r="H6" i="1" s="1"/>
  <c r="J6" i="1" s="1"/>
  <c r="G13" i="1"/>
  <c r="H13" i="1" s="1"/>
  <c r="J13" i="1" s="1"/>
  <c r="G16" i="1"/>
  <c r="I16" i="1" s="1"/>
  <c r="G17" i="1"/>
  <c r="H17" i="1" s="1"/>
  <c r="J17" i="1" s="1"/>
  <c r="G19" i="1"/>
  <c r="H19" i="1" s="1"/>
  <c r="J19" i="1" s="1"/>
  <c r="G21" i="1"/>
  <c r="I21" i="1" s="1"/>
  <c r="G22" i="1"/>
  <c r="I22" i="1" s="1"/>
  <c r="G23" i="1"/>
  <c r="G15" i="1"/>
  <c r="H15" i="1" s="1"/>
  <c r="J15" i="1" s="1"/>
  <c r="G12" i="1"/>
  <c r="H12" i="1" s="1"/>
  <c r="J12" i="1" s="1"/>
  <c r="G9" i="1"/>
  <c r="H9" i="1" s="1"/>
  <c r="J9" i="1" s="1"/>
  <c r="G8" i="1"/>
  <c r="H8" i="1" s="1"/>
  <c r="J8" i="1" s="1"/>
  <c r="G27" i="1"/>
  <c r="I27" i="1" s="1"/>
  <c r="I26" i="1" s="1"/>
  <c r="G25" i="1"/>
  <c r="I25" i="1" s="1"/>
  <c r="I24" i="1" s="1"/>
  <c r="G20" i="1"/>
  <c r="H20" i="1" s="1"/>
  <c r="J20" i="1" s="1"/>
  <c r="G11" i="1"/>
  <c r="H11" i="1" s="1"/>
  <c r="J11" i="1" s="1"/>
  <c r="G10" i="1"/>
  <c r="H10" i="1" s="1"/>
  <c r="J10" i="1" s="1"/>
  <c r="G87" i="3"/>
  <c r="G16" i="3"/>
  <c r="G13" i="3"/>
  <c r="G42" i="3"/>
  <c r="G43" i="3" s="1"/>
  <c r="G211" i="3"/>
  <c r="G212" i="3" s="1"/>
  <c r="G205" i="3"/>
  <c r="G206" i="3" s="1"/>
  <c r="G204" i="3"/>
  <c r="G175" i="3"/>
  <c r="G174" i="3"/>
  <c r="G173" i="3"/>
  <c r="G172" i="3"/>
  <c r="G132" i="3"/>
  <c r="G131" i="3"/>
  <c r="G128" i="3"/>
  <c r="G127" i="3"/>
  <c r="G121" i="3"/>
  <c r="G122" i="3" s="1"/>
  <c r="G123" i="3" s="1"/>
  <c r="G115" i="3"/>
  <c r="G116" i="3" s="1"/>
  <c r="G89" i="3"/>
  <c r="G86" i="3"/>
  <c r="G85" i="3"/>
  <c r="G84" i="3"/>
  <c r="G83" i="3"/>
  <c r="G77" i="3"/>
  <c r="G76" i="3"/>
  <c r="G78" i="3" s="1"/>
  <c r="G73" i="3"/>
  <c r="G74" i="3" s="1"/>
  <c r="G65" i="3"/>
  <c r="G64" i="3"/>
  <c r="G41" i="3"/>
  <c r="G40" i="3"/>
  <c r="G33" i="3"/>
  <c r="G32" i="3"/>
  <c r="G31" i="3"/>
  <c r="G30" i="3"/>
  <c r="G29" i="3"/>
  <c r="G34" i="3" s="1"/>
  <c r="G25" i="3"/>
  <c r="G24" i="3"/>
  <c r="G23" i="3"/>
  <c r="G22" i="3"/>
  <c r="G21" i="3"/>
  <c r="G15" i="3"/>
  <c r="G12" i="3"/>
  <c r="G11" i="3"/>
  <c r="G8" i="3"/>
  <c r="G7" i="3"/>
  <c r="G6" i="3"/>
  <c r="G15" i="2" l="1"/>
  <c r="G107" i="3"/>
  <c r="G108" i="3" s="1"/>
  <c r="G181" i="3"/>
  <c r="G182" i="3" s="1"/>
  <c r="G183" i="3" s="1"/>
  <c r="G92" i="3"/>
  <c r="G129" i="3"/>
  <c r="G79" i="3"/>
  <c r="G133" i="3"/>
  <c r="G100" i="3"/>
  <c r="G93" i="3"/>
  <c r="G94" i="3" s="1"/>
  <c r="G217" i="3"/>
  <c r="G218" i="3" s="1"/>
  <c r="G219" i="3" s="1"/>
  <c r="G207" i="3"/>
  <c r="G189" i="3"/>
  <c r="G197" i="3" s="1"/>
  <c r="G166" i="3"/>
  <c r="G148" i="3"/>
  <c r="G149" i="3" s="1"/>
  <c r="G140" i="3"/>
  <c r="G141" i="3" s="1"/>
  <c r="G142" i="3" s="1"/>
  <c r="G134" i="3"/>
  <c r="G117" i="3"/>
  <c r="G68" i="3"/>
  <c r="G69" i="3" s="1"/>
  <c r="G53" i="3"/>
  <c r="G54" i="3"/>
  <c r="G27" i="3"/>
  <c r="G35" i="3" s="1"/>
  <c r="G36" i="3" s="1"/>
  <c r="G9" i="3"/>
  <c r="G17" i="3" s="1"/>
  <c r="G5" i="1" s="1"/>
  <c r="I5" i="1" s="1"/>
  <c r="I20" i="1"/>
  <c r="H22" i="1"/>
  <c r="J22" i="1" s="1"/>
  <c r="I23" i="1"/>
  <c r="H23" i="1"/>
  <c r="J23" i="1" s="1"/>
  <c r="H16" i="1"/>
  <c r="J16" i="1" s="1"/>
  <c r="I6" i="1"/>
  <c r="I4" i="1" s="1"/>
  <c r="H5" i="1"/>
  <c r="J5" i="1" s="1"/>
  <c r="J4" i="1" s="1"/>
  <c r="J14" i="1"/>
  <c r="C7" i="2" s="1"/>
  <c r="D8" i="2" s="1"/>
  <c r="I15" i="1"/>
  <c r="I19" i="1"/>
  <c r="I17" i="1"/>
  <c r="I8" i="1"/>
  <c r="I9" i="1"/>
  <c r="I10" i="1"/>
  <c r="I11" i="1"/>
  <c r="H21" i="1"/>
  <c r="J21" i="1" s="1"/>
  <c r="H27" i="1"/>
  <c r="J27" i="1" s="1"/>
  <c r="J26" i="1" s="1"/>
  <c r="C13" i="2" s="1"/>
  <c r="F14" i="2" s="1"/>
  <c r="H25" i="1"/>
  <c r="J25" i="1" s="1"/>
  <c r="J24" i="1" s="1"/>
  <c r="C11" i="2" s="1"/>
  <c r="J7" i="1"/>
  <c r="C5" i="2" s="1"/>
  <c r="I12" i="1"/>
  <c r="I13" i="1"/>
  <c r="J18" i="1" l="1"/>
  <c r="C9" i="2" s="1"/>
  <c r="F10" i="2" s="1"/>
  <c r="I18" i="1"/>
  <c r="I14" i="1"/>
  <c r="F12" i="2"/>
  <c r="E12" i="2"/>
  <c r="D6" i="2"/>
  <c r="F6" i="2"/>
  <c r="E6" i="2"/>
  <c r="C3" i="2"/>
  <c r="I7" i="1"/>
  <c r="J30" i="1" l="1"/>
  <c r="D10" i="2"/>
  <c r="E10" i="2"/>
  <c r="J29" i="1"/>
  <c r="E15" i="2"/>
  <c r="F15" i="2"/>
  <c r="C15" i="2"/>
  <c r="D4" i="2"/>
  <c r="J28" i="1" l="1"/>
  <c r="D15" i="2"/>
  <c r="D16" i="2" s="1"/>
  <c r="E16" i="2"/>
  <c r="F16" i="2" s="1"/>
</calcChain>
</file>

<file path=xl/sharedStrings.xml><?xml version="1.0" encoding="utf-8"?>
<sst xmlns="http://schemas.openxmlformats.org/spreadsheetml/2006/main" count="732" uniqueCount="264">
  <si>
    <t>ITEM</t>
  </si>
  <si>
    <t>CÓDIGO</t>
  </si>
  <si>
    <t>DESCRIÇÃO</t>
  </si>
  <si>
    <t>FONTE</t>
  </si>
  <si>
    <t>UNID</t>
  </si>
  <si>
    <t>QUANTIDADE</t>
  </si>
  <si>
    <t>PREÇO UNITÁRIO R$</t>
  </si>
  <si>
    <t>PREÇO TOTAL R$</t>
  </si>
  <si>
    <t>SEM BDI</t>
  </si>
  <si>
    <t>COM BDI</t>
  </si>
  <si>
    <t>1</t>
  </si>
  <si>
    <t>SERVIÇOS PRELIMINARES</t>
  </si>
  <si>
    <t>1.1</t>
  </si>
  <si>
    <t>103689</t>
  </si>
  <si>
    <t>FORNECIMENTO E INSTALAÇÃO DE PLACA DE OBRA COM CHAPA GALVANIZADA E ESTRUTURA DE MADEIRA. AF_03/2022_PS (2,40 X 1,20)</t>
  </si>
  <si>
    <t>SINAPI</t>
  </si>
  <si>
    <t>M2</t>
  </si>
  <si>
    <t>1.2</t>
  </si>
  <si>
    <t>CO-27422</t>
  </si>
  <si>
    <t>PROJETO EXECUTIVO DE ARQUITETURA</t>
  </si>
  <si>
    <t>SETOP</t>
  </si>
  <si>
    <t>PR</t>
  </si>
  <si>
    <t>2</t>
  </si>
  <si>
    <t>REFORMA DO ALAMBRADO</t>
  </si>
  <si>
    <t>2.1</t>
  </si>
  <si>
    <t>ED-48434</t>
  </si>
  <si>
    <t>REMOÇÃO MANUAL DE ALAMBRADO METÁLICO, COM REAPROVEITAMENTO, INCLUSIVE AFASTAMENTO E EMPILHAMENTO, EXCLUSIVE TRANSPORTE E RETIRADA DO MATERIAL REMOVIDO NÃO REAPROVEITÁVEL</t>
  </si>
  <si>
    <t>m2</t>
  </si>
  <si>
    <t>2.2</t>
  </si>
  <si>
    <t>S04802</t>
  </si>
  <si>
    <t>Remoção de pilar em madeira  - 0,20 x 0, 20  x 7,0 m</t>
  </si>
  <si>
    <t>ORSE</t>
  </si>
  <si>
    <t>un</t>
  </si>
  <si>
    <t>2.3</t>
  </si>
  <si>
    <t>ED-48385</t>
  </si>
  <si>
    <t>CERCA DE MOURÃO H = 2,80 M - MOURÃO PRÉ-FABRICADO DE CONCRETO PONTA VIRADA A CADA 2,50 M + 4 FIOS DE ARAME LISO, INCLUSIVE BASE</t>
  </si>
  <si>
    <t>m</t>
  </si>
  <si>
    <t>2.4</t>
  </si>
  <si>
    <t>98522</t>
  </si>
  <si>
    <t>INSTALAÇÃO DE ALAMBRADO DE TELA DE AÇO GALVANIZADO EXECUTADA EM MOURÕES DE CONCRETO. TELA ATÉ 2M DE ALTURA (NÃO INCLUI A TELA DE ALAMBRADO).</t>
  </si>
  <si>
    <t>M</t>
  </si>
  <si>
    <t>2.5</t>
  </si>
  <si>
    <t>ED-9100</t>
  </si>
  <si>
    <t>INSTALAÇÃO DE ALAMBRADO, EM TELA DE ARAME GALVANIZADO COM TRAMA LOSANGULAR DE 2" (50,8MM) E FIO BWG12 (2,77MM), INCLUSIVE FIXAÇÃO.</t>
  </si>
  <si>
    <t>2.6</t>
  </si>
  <si>
    <t>S03492</t>
  </si>
  <si>
    <t>Alambrado com tela de nylon, malha 3.6 mm. (Fornecimento e Fixação da tela)</t>
  </si>
  <si>
    <t>3</t>
  </si>
  <si>
    <t>REFORMA DOS PORTÕES E ESQUADRIAS</t>
  </si>
  <si>
    <t>3.1</t>
  </si>
  <si>
    <t>ED-50986</t>
  </si>
  <si>
    <t>PORTÃO EM TUBO DE AÇO GALVANIZADO COM COSTURA, DIÂMETRO DE 1.1/2" (38,1MM), ESP. 2MM, COM TELA QUADRICULADA ONDULADA, TRAMA DE 1/2" (12,70MM), FIO 12 (2,77MM), EXCLUSIVE CADEADO E PINTURA</t>
  </si>
  <si>
    <t>3.2</t>
  </si>
  <si>
    <t>S01874</t>
  </si>
  <si>
    <t>Fornecimento de cadeado 50mm</t>
  </si>
  <si>
    <t>3.3</t>
  </si>
  <si>
    <t>COMP-ESQUAD</t>
  </si>
  <si>
    <t>REFORMA E RECOMPOSIÇÃO DE ESQUADRIAS DE CONCRETO. INCLUSIVE MÃO DE OBRA E MATERIAIS. EXCLUSIVE PINTURA</t>
  </si>
  <si>
    <t>UN</t>
  </si>
  <si>
    <t>4</t>
  </si>
  <si>
    <t>PISO E GRADIL EXTERNO</t>
  </si>
  <si>
    <t>4.1</t>
  </si>
  <si>
    <t>ED-48436</t>
  </si>
  <si>
    <t>DEMOLIÇÃO MANUAL DE ALVENARIA DE TIJOLO CERÂMICO MACIÇO, INCLUSIVE AFASTAMENTO E EMPILHAMENTO, EXCLUSIVE TRANSPORTE E RETIRADA DO MATERIAL DEMOLIDO</t>
  </si>
  <si>
    <t>m3</t>
  </si>
  <si>
    <t>4.2</t>
  </si>
  <si>
    <t>4.3</t>
  </si>
  <si>
    <t>94990</t>
  </si>
  <si>
    <t>EXECUÇÃO DE PASSEIO (CALÇADA) OU PISO DE CONCRETO COM CONCRETO MOLDADO IN LOCO, FEITO EM OBRA, ACABAMENTO CONVENCIONAL, NÃO ARMADO. AF_08/2022</t>
  </si>
  <si>
    <t>M3</t>
  </si>
  <si>
    <t>4.4</t>
  </si>
  <si>
    <t>ED-50409</t>
  </si>
  <si>
    <t>MURETA DE TIJOLO COMUM ESP. = 15CM, H = 105 CM, INCLUSIVE REBOCO E PINTURA</t>
  </si>
  <si>
    <t>4.5</t>
  </si>
  <si>
    <t>S09035</t>
  </si>
  <si>
    <t>Gradil Nylofor 3D, malha 20x5cm, Ø 5mm 250x243 cm, pintura branca, verde e preta, Belgo ou similar, inclusive postes (secção 60x40mm e h=3,20m) e acessórios</t>
  </si>
  <si>
    <t>m²</t>
  </si>
  <si>
    <t>5</t>
  </si>
  <si>
    <t>TRAVAMENTO DOS GOLS E ALAMBRADO</t>
  </si>
  <si>
    <t>5.1</t>
  </si>
  <si>
    <t>ED-50787</t>
  </si>
  <si>
    <t>TUBOS AÇO GALVANIZADO D =2". INCLUSIVE FIXAÇÃO EM QUADRO DE AÇO</t>
  </si>
  <si>
    <t>6</t>
  </si>
  <si>
    <t>SERVIÇOS COMPLEMENTARES</t>
  </si>
  <si>
    <t>6.1</t>
  </si>
  <si>
    <t>ED-50635</t>
  </si>
  <si>
    <t>PLACA DE ALUMÍNIO FUNDIDO, DIMENSÃO (85X50)CM, PARA INAUGURAÇÃO, INCLUSIVE FIXAÇÃO</t>
  </si>
  <si>
    <t>VALOR BDI TOTAL:</t>
  </si>
  <si>
    <t>VALOR ORÇAMENTO:</t>
  </si>
  <si>
    <t>VALOR TOTAL:</t>
  </si>
  <si>
    <t>PREFEITURA MUNICIPAL DE JURAMENTO</t>
  </si>
  <si>
    <t>DESCONTO A SER APLICADO PELA EMPRESA PARTICIPANTE: (LATERAR APENAS O PERCENTUAL EM AMARELO PARA PERCENTUAL MENOR QUE 100</t>
  </si>
  <si>
    <t>VALOR (R$)</t>
  </si>
  <si>
    <t>MÊS 1</t>
  </si>
  <si>
    <t>MÊS 2</t>
  </si>
  <si>
    <t>MÊS 3</t>
  </si>
  <si>
    <t>Total parcela</t>
  </si>
  <si>
    <t>GABRIEL VINICIUS MARTINS</t>
  </si>
  <si>
    <t>ENG. CIVIL- CREA: 230.779/D</t>
  </si>
  <si>
    <t>1.1. 103689 FORNECIMENTO E INSTALAÇÃO DE PLACA DE OBRA COM CHAPA GALVANIZADA E ESTRUTURA DE MADEIRA. AF_03/2022_PS (2,40 X 1,20) (M2)</t>
  </si>
  <si>
    <t>Material</t>
  </si>
  <si>
    <t>COEFICIENTE</t>
  </si>
  <si>
    <t>PREÇO UNITÁRIO</t>
  </si>
  <si>
    <t>TOTAL</t>
  </si>
  <si>
    <t>00004813</t>
  </si>
  <si>
    <t>PLACA DE OBRA (PARA CONSTRUCAO CIVIL) EM CHAPA GALVANIZADA *N. 22*, ADESIVADA, DE *2,4 X 1,2* M (SEM POSTES PARA FIXACAO)</t>
  </si>
  <si>
    <t>00005065</t>
  </si>
  <si>
    <t>PREGO DE ACO POLIDO COM CABECA 10 X 10 (7/8 X 17)</t>
  </si>
  <si>
    <t>KG</t>
  </si>
  <si>
    <t>00005069</t>
  </si>
  <si>
    <t>PREGO DE ACO POLIDO COM CABECA 17 X 27 (2 1/2 X 11)</t>
  </si>
  <si>
    <t>00004509</t>
  </si>
  <si>
    <t>SARRAFO *2,5 X 10* CM EM PINUS, MISTA OU EQUIVALENTE DA REGIAO - BRUTA</t>
  </si>
  <si>
    <t>TOTAL Material:</t>
  </si>
  <si>
    <t>Mão de Obra com Encargos Complementares</t>
  </si>
  <si>
    <t>88262</t>
  </si>
  <si>
    <t>CARPINTEIRO DE FORMAS COM ENCARGOS COMPLEMENTARES</t>
  </si>
  <si>
    <t>H</t>
  </si>
  <si>
    <t>88316</t>
  </si>
  <si>
    <t>SERVENTE COM ENCARGOS COMPLEMENTARES</t>
  </si>
  <si>
    <t>TOTAL Mão de Obra com Encargos Complementares:</t>
  </si>
  <si>
    <t>Serviço</t>
  </si>
  <si>
    <t>102234</t>
  </si>
  <si>
    <t>PINTURA IMUNIZANTE PARA MADEIRA, 2 DEMÃOS. AF_01/2021</t>
  </si>
  <si>
    <t>TOTAL Serviço:</t>
  </si>
  <si>
    <t>VALOR:</t>
  </si>
  <si>
    <t>1.2. CO-27422 PROJETO EXECUTIVO DE ARQUITETURA (PR)</t>
  </si>
  <si>
    <t>MATERIAIS</t>
  </si>
  <si>
    <t>CONSUMO</t>
  </si>
  <si>
    <t>VALOR UNITÁRIO</t>
  </si>
  <si>
    <t>CUSTO UNITÁRIO</t>
  </si>
  <si>
    <t>MATCO-27502</t>
  </si>
  <si>
    <t>DIGITALIZAÇÃO DE DOCUMENTO (TIPO DE FORMATO: A1)</t>
  </si>
  <si>
    <t>MATCO-27503</t>
  </si>
  <si>
    <t>ENCADERNAÇÃO (TIPO: ESPIRAL|TIPO DE FORMATO: A4|MATERIAL DA CAPA: PP|COR: TRANSPARENTE|ESPESSURA*: 0,30MM)*VALORES REFERENCIAIS APROXIMADOS</t>
  </si>
  <si>
    <t>MATCO-27506</t>
  </si>
  <si>
    <t>FOTOCÓPIA/XEROX (IMPRESSÃO: PRETO/ BRANCO|ACABAMENTO: OPACO|TIPO DE FORMATO: A4)</t>
  </si>
  <si>
    <t>MATCO-27504</t>
  </si>
  <si>
    <t>PLOTAGEM (TIPO DE PAPEL: SULFITE| GRAMATURA: 90GR/CM2|TIPO DE FORMATO: A1| IMPRESSÃO: COLORIDA)</t>
  </si>
  <si>
    <t>MATCO-27505</t>
  </si>
  <si>
    <t>PLOTAGEM (TIPO DE PAPEL: SULFITE| GRAMATURA: 90GR/CM2|TIPO DE FORMATO: A1| IMPRESSÃO: PRETO/BRANCO)</t>
  </si>
  <si>
    <t>MATCO-27500</t>
  </si>
  <si>
    <t>PLOTAGEM (TIPO DE PAPEL: VEGETAL| GRAMATURA: 90GR/CM2|TIPO DE FORMATO: A1| IMPRESSÃO: PRETO/BRANCO)</t>
  </si>
  <si>
    <t>TOTAL MATERIAIS:</t>
  </si>
  <si>
    <t>SERVIÇOS</t>
  </si>
  <si>
    <t>CO-27348</t>
  </si>
  <si>
    <t>ENGENHEIRO/ARQUITETO, NÍVEL JÚNIOR, INCLUSIVE ENCARGOS COMPLEMENTARES</t>
  </si>
  <si>
    <t>hora</t>
  </si>
  <si>
    <t>CO-27347</t>
  </si>
  <si>
    <t>ENGENHEIRO/ARQUITETO, NÍVEL PLENO, INCLUSIVE ENCARGOS COMPLEMENTARES</t>
  </si>
  <si>
    <t>CO-27344</t>
  </si>
  <si>
    <t>ENGENHEIRO/ARQUITETO, NÍVEL SÊNIOR, INCLUSIVE ENCARGOS COMPLEMENTARES</t>
  </si>
  <si>
    <t>CO-33110</t>
  </si>
  <si>
    <t>PROJETISTA TÉCNICO/CADISTA, INCLUSIVE ENCARGOS COMPLEMENTARES</t>
  </si>
  <si>
    <t>CO-27498</t>
  </si>
  <si>
    <t>TÉCNICO DE NÍVEL MÉDIO, INCLUSIVE ENCARGOS COMPLEMENTARES</t>
  </si>
  <si>
    <t>TOTAL SERVIÇOS:</t>
  </si>
  <si>
    <t>Custo Direto Total:</t>
  </si>
  <si>
    <t>2.1. ED-48434 REMOÇÃO MANUAL DE ALAMBRADO METÁLICO, COM REAPROVEITAMENTO, INCLUSIVE AFASTAMENTO E EMPILHAMENTO, EXCLUSIVE TRANSPORTE E RETIRADA DO MATERIAL REMOVIDO NÃO REAPROVEITÁVEL (m2)</t>
  </si>
  <si>
    <t>ED-50381</t>
  </si>
  <si>
    <t>PEDREIRO COM ENCARGOS COMPLEMENTARES</t>
  </si>
  <si>
    <t>ED-50367</t>
  </si>
  <si>
    <t>2.2. S04802 Remoção de pilar em madeira  - 0,20 x 0, 20  x 7,0 m (un)</t>
  </si>
  <si>
    <t>Encargos Complementares</t>
  </si>
  <si>
    <t>S10550</t>
  </si>
  <si>
    <t>Encargos Complementares - Pedreiro</t>
  </si>
  <si>
    <t>h</t>
  </si>
  <si>
    <t>S10549</t>
  </si>
  <si>
    <t>Encargos Complementares - Servente</t>
  </si>
  <si>
    <t>TOTAL Encargos Complementares:</t>
  </si>
  <si>
    <t>Mão de Obra</t>
  </si>
  <si>
    <t>I04750S</t>
  </si>
  <si>
    <t>Pedreiro (horista)</t>
  </si>
  <si>
    <t>I06111S</t>
  </si>
  <si>
    <t>Servente de obras (horista)</t>
  </si>
  <si>
    <t>TOTAL Mão de Obra:</t>
  </si>
  <si>
    <t>2.3. ED-48385 CERCA DE MOURÃO H = 2,80 M - MOURÃO PRÉ-FABRICADO DE CONCRETO PONTA VIRADA A CADA 2,50 M + 4 FIOS DE ARAME LISO, INCLUSIVE BASE (m)</t>
  </si>
  <si>
    <t>MATED-11322</t>
  </si>
  <si>
    <t>ARAME FARPADO (DIÂMETRO DO FIO: 1,60MM[BWG16]|CARGA MÍNIMA DE RUPTURA: 350KGF|TORÇÃO DOS FIOS: CONTÍNUA|MASSA LINEAR*: 0,0448KG/M)*VALORES REFERENCIAIS APROXIMADOS</t>
  </si>
  <si>
    <t>MATED-12838</t>
  </si>
  <si>
    <t>MOURÃO (MATERIAL: CONCRETO PRÉ-MOLDADO|TIPO: CURVO OU PONTA VIRADA PARA 11 FIOS|ALTURA MÍNIMA*: 320CM|MÁXIMA*: 330CM|PESO*: 60KG)*VALORES REFERENCIAIS APROXIMADOS</t>
  </si>
  <si>
    <t>MATED-12846</t>
  </si>
  <si>
    <t>MOURÃO ESTICADOR (MATERIAL: CONCRETO PRÉ-MOLDADO|TIPO: CURVO OU PONTA VIRADA PARA 11 FIOS|ALTURA MÍNIMA*: 300CM|MÁXIMA*: 320CM|PESO*: 60KG)*VALORES REFERENCIAIS APROXIMADOS</t>
  </si>
  <si>
    <t>ED-51107</t>
  </si>
  <si>
    <t>ESCAVAÇÃO MANUAL DE VALA COM PROFUNDIDADE MENOR OU IGUAL A 1,5M, INCLUSIVE DESCARGA LATERAL</t>
  </si>
  <si>
    <t>ED-48324</t>
  </si>
  <si>
    <t>TRANSPORTE, LANÇAMENTO E ADENSAMENTO DE CONCRETO EM RADIER, PISO OU ELEMENTO PRÉ-MOLDADO, INCLUSIVE ACABAMENTO</t>
  </si>
  <si>
    <t>2.4. 98522 INSTALAÇÃO DE ALAMBRADO DE TELA DE AÇO GALVANIZADO EXECUTADA EM MOURÕES DE CONCRETO. TELA ATÉ 2M DE ALTURA (NÃO INCLUI A TELA DE ALAMBRADO). (M)</t>
  </si>
  <si>
    <t>00043130</t>
  </si>
  <si>
    <t>ARAME GALVANIZADO 12 BWG, D = 2,76 MM (0,048 KG/M) OU 14 BWG, D = 2,11 MM (0,026 KG/M)</t>
  </si>
  <si>
    <t>88309</t>
  </si>
  <si>
    <t>2.5. ED-9100 INSTALAÇÃO DE ALAMBRADO, EM TELA DE ARAME GALVANIZADO COM TRAMA LOSANGULAR DE 2" (50,8MM) E FIO BWG12 (2,77MM), INCLUSIVE FIXAÇÃO. (m2)</t>
  </si>
  <si>
    <t>MATED-11324</t>
  </si>
  <si>
    <t>ARAME GALVANIZADO (BITOLA: 10BWG|DIÂMETRO DO FIO: 3,40MM|MASSA LINEAR: 0,0713KG/M)</t>
  </si>
  <si>
    <t>Kg</t>
  </si>
  <si>
    <t>MATED-11325</t>
  </si>
  <si>
    <t>ARAME GALVANIZADO (BITOLA: 14BWG|DIÂMETRO DO FIO: 2,10MM|MASSA LINEAR: 0,0272KG/M)</t>
  </si>
  <si>
    <t>MATED-11339</t>
  </si>
  <si>
    <t>ELETRODO REVESTIDO PARA SOLDA (DIÂMETRO NOMINAL: 3,25MM|FAIXA DE CORRENTE ELÉTRICA: 110-150A|COMPRIMENTO: 350MM|CLASSIFICAÇÃO: E6013|APLICAÇÃO: COMUM DE USO GERAL)</t>
  </si>
  <si>
    <t>MATED-11267</t>
  </si>
  <si>
    <t>TELA DE ARAME GALVANIZADO PARA ALAMBRADO (DIMENSÕES DA TRAMA: 2X2" [50,8MM]|TIPO DA MALHA: LOSANGULAR|BITOLA DO FIO: BWG 12 [2,76MM]|PESO: 2,85KG/M2)</t>
  </si>
  <si>
    <t>ED-7830</t>
  </si>
  <si>
    <t>SERRALHEIRO COM ENCARGOS COMPLEMENTARES</t>
  </si>
  <si>
    <t>2.6. S03492 Alambrado com tela de nylon, malha 3.6 mm. (Fornecimento e Fixação da tela) (m2)</t>
  </si>
  <si>
    <t>I02758</t>
  </si>
  <si>
    <t>Tela de nylon, fio 30-36 (3,6mm), malha 10x10cm</t>
  </si>
  <si>
    <t>3.1. ED-50986 PORTÃO EM TUBO DE AÇO GALVANIZADO COM COSTURA, DIÂMETRO DE 1.1/2" (38,1MM), ESP. 2MM, COM TELA QUADRICULADA ONDULADA, TRAMA DE 1/2" (12,70MM), FIO 12 (2,77MM), EXCLUSIVE CADEADO E PINTURA (m2)</t>
  </si>
  <si>
    <t>MATED-12664</t>
  </si>
  <si>
    <t>EM PROCESSO DE DESATIVAÇÃO - PORTÃO (MATERIAL: AÇO GALVANIZADO|TIPO: ABRIR|DIÂMETRO TUBO DE REQUADRO: 2.1/2"|VEDAÇÃO: TELA FIO 12#1/2")</t>
  </si>
  <si>
    <t>ED-50933</t>
  </si>
  <si>
    <t>ASSENTAMENTO DE GRADIL OU PORTÃO METÁLICO DE AÇO OU FERRO, EXCLUSIVE FORNECIMENTO</t>
  </si>
  <si>
    <t>3.2. S01874 Fornecimento de cadeado 50mm (un)</t>
  </si>
  <si>
    <t>I00427</t>
  </si>
  <si>
    <t>Cadeado 50mm, Pado ou similar</t>
  </si>
  <si>
    <t>3.3. COMP-ESQUAD REFORMA E RECOMPOSIÇÃO DE ESQUADRIAS DE CONCRETO. INCLUSIVE MÃO DE OBRA E MATERIAIS. EXCLUSIVE PINTURA (UN)</t>
  </si>
  <si>
    <t>40.22.30</t>
  </si>
  <si>
    <t>ACO CA-50  E CA-60 - CORTE, DOBRAMENTO E COLOCACAO</t>
  </si>
  <si>
    <t>SUDECAP</t>
  </si>
  <si>
    <t>RO-41624</t>
  </si>
  <si>
    <t>Concreto de cimento Portland, Fck &gt; = 15,0 MPa (Execução, incluindo o fornecimento e transporte dos agregados)</t>
  </si>
  <si>
    <t>DER-MG</t>
  </si>
  <si>
    <t>4.1. ED-48436 DEMOLIÇÃO MANUAL DE ALVENARIA DE TIJOLO CERÂMICO MACIÇO, INCLUSIVE AFASTAMENTO E EMPILHAMENTO, EXCLUSIVE TRANSPORTE E RETIRADA DO MATERIAL DEMOLIDO (m3)</t>
  </si>
  <si>
    <t>4.2. ED-48434 REMOÇÃO MANUAL DE ALAMBRADO METÁLICO, COM REAPROVEITAMENTO, INCLUSIVE AFASTAMENTO E EMPILHAMENTO, EXCLUSIVE TRANSPORTE E RETIRADA DO MATERIAL REMOVIDO NÃO REAPROVEITÁVEL (m2)</t>
  </si>
  <si>
    <t>4.3. 94990 EXECUÇÃO DE PASSEIO (CALÇADA) OU PISO DE CONCRETO COM CONCRETO MOLDADO IN LOCO, FEITO EM OBRA, ACABAMENTO CONVENCIONAL, NÃO ARMADO. AF_08/2022 (M3)</t>
  </si>
  <si>
    <t>00002692</t>
  </si>
  <si>
    <t>DESMOLDANTE PROTETOR PARA FORMAS DE MADEIRA, DE BASE OLEOSA EMULSIONADA EM AGUA</t>
  </si>
  <si>
    <t>L</t>
  </si>
  <si>
    <t>00005068</t>
  </si>
  <si>
    <t>PREGO DE ACO POLIDO COM CABECA 17 X 21 (2 X 11)</t>
  </si>
  <si>
    <t>00004517</t>
  </si>
  <si>
    <t>SARRAFO *2,5 X 7,5* CM EM PINUS, MISTA OU EQUIVALENTE DA REGIAO - BRUTA</t>
  </si>
  <si>
    <t>94964</t>
  </si>
  <si>
    <t>CONCRETO FCK = 20MPA, TRAÇO 1:2,7:3 (EM MASSA SECA DE CIMENTO/ AREIA MÉDIA/ BRITA 1) - PREPARO MECÂNICO COM BETONEIRA 400 L. AF_05/2021</t>
  </si>
  <si>
    <t>4.4. ED-50409 MURETA DE TIJOLO COMUM ESP. = 15CM, H = 105 CM, INCLUSIVE REBOCO E PINTURA (m)</t>
  </si>
  <si>
    <t>ED-48231</t>
  </si>
  <si>
    <t>ALVENARIA DE VEDAÇÃO COM TIJOLO CERÂMICO FURADO, ESP. 9CM, PARA REVESTIMENTO, INCLUSIVE ARGAMASSA PARA ASSENTAMENTO</t>
  </si>
  <si>
    <t>ED-50727</t>
  </si>
  <si>
    <t>CHAPISCO COM ARGAMASSA, TRAÇO 1:3 (CIMENTO E AREIA), ESP. 5MM, APLICADO EM ALVENARIA/ESTRUTURA DE CONCRETO COM COLHER, INCLUSIVE ARGAMASSA COM PREPARO MECANIZADO</t>
  </si>
  <si>
    <t>ED-48298</t>
  </si>
  <si>
    <t>CORTE, DOBRA E MONTAGEM DE AÇO CA-50/60, INCLUSIVE ESPAÇADOR</t>
  </si>
  <si>
    <t>ED-49810</t>
  </si>
  <si>
    <t>FÔRMA E DESFORMA PARA VIGA-CINTA/BLOCO COM TÁBUA E SARRAFO, REAPROVEITAMENTO (3X) (FUNDAÇÃO)</t>
  </si>
  <si>
    <t>ED-49618</t>
  </si>
  <si>
    <t>FORNECIMENTO DE CONCRETO ESTRUTURAL, PREPARADO EM OBRA, COM FCK 20MPA, INCLUSIVE LANÇAMENTO, ADENSAMENTO E ACABAMENTO</t>
  </si>
  <si>
    <t>ED-49784</t>
  </si>
  <si>
    <t>FORNECIMENTO DE CONCRETO NÃO ESTRUTURAL, PREPARADO EM OBRA COM BETONEIRA, COM FCK 15MPA, INCLUSIVE LANÇAMENTO, ADENSAMENTO E ACABAMENTO (FUNDAÇÃO)</t>
  </si>
  <si>
    <t>ED-50498</t>
  </si>
  <si>
    <t>PINTURA LÁTEX (PVA) EM PAREDE, DUAS (2) DEMÃOS, EXCLUSIVE SELADOR ACRÍLICO E MASSA ACRÍLICA/CORRIDA (PVA)</t>
  </si>
  <si>
    <t>ED-50760</t>
  </si>
  <si>
    <t>REBOCO COM ARGAMASSA, TRAÇO 1:2:9 (CIMENTO, CAL E AREIA), COM ADITIVO IMPERMEABILIZANTE, ESP. 20MM, APLICAÇÃO MANUAL, INCLUSIVE ARGAMASSA COM PREPARO MECANIZADO, EXCLUSIVE CHAPISCO</t>
  </si>
  <si>
    <t>4.5. S09035 Gradil Nylofor 3D, malha 20x5cm, Ø 5mm 250x243 cm, pintura branca, verde e preta, Belgo ou similar, inclusive postes (secção 60x40mm e h=3,20m) e acessórios (m²)</t>
  </si>
  <si>
    <t>I09327</t>
  </si>
  <si>
    <t>pç</t>
  </si>
  <si>
    <t>5.1. ED-50787 TUBOS AÇO GALVANIZADO D =2". INCLUSIVE FIXAÇÃO EM QUADRO DE AÇO (m)</t>
  </si>
  <si>
    <t>MATED-11579</t>
  </si>
  <si>
    <t>EM PROCESSO DE INATIVAÇÃO - TUBO DE AÇO CARBONO GALVANIZADO COM COSTURA (CLASSE: MÉDIA|DN: 50MM(2")|ESPESSURA: 3,75MM|PESO: 5,23KG/M)</t>
  </si>
  <si>
    <t>ED-50380</t>
  </si>
  <si>
    <t>MONTADOR COM ENCARGOS COMPLEMENTARES</t>
  </si>
  <si>
    <t>6.1. ED-50635 PLACA DE ALUMÍNIO FUNDIDO, DIMENSÃO (85X50)CM, PARA INAUGURAÇÃO, INCLUSIVE FIXAÇÃO (un)</t>
  </si>
  <si>
    <t>MATED-12822</t>
  </si>
  <si>
    <t>PLACA (MATERIAL: ALUMÍNIO FUNDIDO|DIMENSÃO: (85X50)CM|ESPESSURA*: 1,5MM|APLICAÇÃO: INAUGURAÇÃO)*VALORES REFERENCIAIS APROXIMADOS</t>
  </si>
  <si>
    <t>ED-50319</t>
  </si>
  <si>
    <t>PARAFUSO CASTELO, NÚMERO 8, INCLUSIVE FORNECIMENTO COM ARRUELA E BUCHA DE NYLON</t>
  </si>
  <si>
    <t>PERCENTUAL VINCULADO AO DISCONTO APLICADO NA PLANILHA ORÇAMENTARIA (ALTERAR DE FORMA SIMILAR AO OFERTADO NA PLANILHA ORÇAMENTÁRIA)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</si>
</sst>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\R\$\ #,##0.00"/>
    <numFmt numFmtId="165" formatCode="#,##0.00%"/>
    <numFmt numFmtId="166" formatCode="#,##0.00000000"/>
    <numFmt numFmtId="167" formatCode="#,##0.0000000"/>
    <numFmt numFmtId="168" formatCode="\R\$\ #,##0.0000"/>
  </numFmts>
  <fonts count="23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SansSerif"/>
      <family val="2"/>
    </font>
    <font>
      <sz val="7"/>
      <color rgb="FF000000"/>
      <name val="SansSerif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SansSerif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SansSerif"/>
      <family val="2"/>
    </font>
    <font>
      <sz val="7"/>
      <color theme="1"/>
      <name val="Calibri"/>
      <family val="2"/>
      <scheme val="minor"/>
    </font>
    <font>
      <b/>
      <sz val="7"/>
      <color rgb="FF000000"/>
      <name val="SansSerif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DFDF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164" fontId="1" fillId="4" borderId="2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4" fontId="2" fillId="7" borderId="2" xfId="0" applyNumberFormat="1" applyFont="1" applyFill="1" applyBorder="1" applyAlignment="1">
      <alignment horizontal="right" vertical="center" wrapText="1"/>
    </xf>
    <xf numFmtId="164" fontId="2" fillId="8" borderId="2" xfId="0" applyNumberFormat="1" applyFont="1" applyFill="1" applyBorder="1" applyAlignment="1">
      <alignment horizontal="right" vertical="center" wrapText="1"/>
    </xf>
    <xf numFmtId="0" fontId="0" fillId="9" borderId="0" xfId="0" applyFill="1" applyAlignment="1" applyProtection="1">
      <alignment wrapText="1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left" vertical="center" wrapText="1"/>
    </xf>
    <xf numFmtId="164" fontId="1" fillId="12" borderId="2" xfId="0" applyNumberFormat="1" applyFont="1" applyFill="1" applyBorder="1" applyAlignment="1">
      <alignment horizontal="right" vertical="center" wrapText="1"/>
    </xf>
    <xf numFmtId="164" fontId="1" fillId="13" borderId="2" xfId="0" applyNumberFormat="1" applyFont="1" applyFill="1" applyBorder="1" applyAlignment="1">
      <alignment horizontal="right" vertical="center" wrapText="1"/>
    </xf>
    <xf numFmtId="0" fontId="0" fillId="0" borderId="3" xfId="0" applyBorder="1"/>
    <xf numFmtId="0" fontId="7" fillId="0" borderId="0" xfId="0" applyFont="1" applyAlignment="1">
      <alignment horizontal="center" vertical="center"/>
    </xf>
    <xf numFmtId="9" fontId="5" fillId="14" borderId="0" xfId="2" applyFont="1" applyFill="1" applyAlignment="1">
      <alignment horizontal="center" vertical="center"/>
    </xf>
    <xf numFmtId="0" fontId="0" fillId="10" borderId="1" xfId="0" applyFill="1" applyBorder="1" applyAlignment="1" applyProtection="1">
      <alignment wrapText="1"/>
      <protection locked="0"/>
    </xf>
    <xf numFmtId="0" fontId="9" fillId="11" borderId="2" xfId="0" applyFont="1" applyFill="1" applyBorder="1" applyAlignment="1">
      <alignment horizontal="center" vertical="center" wrapText="1"/>
    </xf>
    <xf numFmtId="165" fontId="15" fillId="10" borderId="4" xfId="0" applyNumberFormat="1" applyFont="1" applyFill="1" applyBorder="1" applyAlignment="1">
      <alignment horizontal="right" vertical="center" wrapText="1"/>
    </xf>
    <xf numFmtId="0" fontId="7" fillId="10" borderId="4" xfId="0" applyFont="1" applyFill="1" applyBorder="1" applyAlignment="1" applyProtection="1">
      <alignment wrapText="1"/>
      <protection locked="0"/>
    </xf>
    <xf numFmtId="165" fontId="16" fillId="10" borderId="4" xfId="0" applyNumberFormat="1" applyFont="1" applyFill="1" applyBorder="1" applyAlignment="1">
      <alignment horizontal="right" vertical="center" wrapText="1"/>
    </xf>
    <xf numFmtId="164" fontId="15" fillId="15" borderId="2" xfId="0" applyNumberFormat="1" applyFont="1" applyFill="1" applyBorder="1" applyAlignment="1">
      <alignment horizontal="right" vertical="center" wrapText="1"/>
    </xf>
    <xf numFmtId="0" fontId="7" fillId="10" borderId="5" xfId="0" applyFont="1" applyFill="1" applyBorder="1" applyAlignment="1" applyProtection="1">
      <alignment wrapText="1"/>
      <protection locked="0"/>
    </xf>
    <xf numFmtId="164" fontId="16" fillId="10" borderId="2" xfId="0" applyNumberFormat="1" applyFont="1" applyFill="1" applyBorder="1" applyAlignment="1">
      <alignment horizontal="right" vertical="center" wrapText="1"/>
    </xf>
    <xf numFmtId="0" fontId="7" fillId="16" borderId="6" xfId="0" applyFont="1" applyFill="1" applyBorder="1" applyAlignment="1" applyProtection="1">
      <alignment wrapText="1"/>
      <protection locked="0"/>
    </xf>
    <xf numFmtId="0" fontId="7" fillId="16" borderId="7" xfId="0" applyFont="1" applyFill="1" applyBorder="1" applyAlignment="1" applyProtection="1">
      <alignment wrapText="1"/>
      <protection locked="0"/>
    </xf>
    <xf numFmtId="164" fontId="15" fillId="16" borderId="4" xfId="0" applyNumberFormat="1" applyFont="1" applyFill="1" applyBorder="1" applyAlignment="1">
      <alignment horizontal="right" vertical="center" wrapText="1"/>
    </xf>
    <xf numFmtId="0" fontId="7" fillId="16" borderId="9" xfId="0" applyFont="1" applyFill="1" applyBorder="1" applyAlignment="1" applyProtection="1">
      <alignment wrapText="1"/>
      <protection locked="0"/>
    </xf>
    <xf numFmtId="0" fontId="7" fillId="16" borderId="10" xfId="0" applyFont="1" applyFill="1" applyBorder="1" applyAlignment="1" applyProtection="1">
      <alignment wrapText="1"/>
      <protection locked="0"/>
    </xf>
    <xf numFmtId="164" fontId="15" fillId="16" borderId="2" xfId="0" applyNumberFormat="1" applyFont="1" applyFill="1" applyBorder="1" applyAlignment="1">
      <alignment horizontal="right" vertical="center" wrapText="1"/>
    </xf>
    <xf numFmtId="0" fontId="18" fillId="10" borderId="1" xfId="0" applyFont="1" applyFill="1" applyBorder="1" applyAlignment="1" applyProtection="1">
      <alignment wrapText="1"/>
      <protection locked="0"/>
    </xf>
    <xf numFmtId="0" fontId="18" fillId="0" borderId="0" xfId="0" applyFont="1"/>
    <xf numFmtId="0" fontId="18" fillId="10" borderId="0" xfId="0" applyFont="1" applyFill="1" applyAlignment="1" applyProtection="1">
      <alignment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top" wrapText="1"/>
    </xf>
    <xf numFmtId="0" fontId="10" fillId="10" borderId="2" xfId="0" applyFont="1" applyFill="1" applyBorder="1" applyAlignment="1">
      <alignment horizontal="justify" vertical="top" wrapText="1"/>
    </xf>
    <xf numFmtId="166" fontId="10" fillId="10" borderId="2" xfId="0" applyNumberFormat="1" applyFont="1" applyFill="1" applyBorder="1" applyAlignment="1">
      <alignment horizontal="right" vertical="top" wrapText="1"/>
    </xf>
    <xf numFmtId="164" fontId="10" fillId="10" borderId="2" xfId="0" applyNumberFormat="1" applyFont="1" applyFill="1" applyBorder="1" applyAlignment="1">
      <alignment horizontal="right" vertical="top" wrapText="1"/>
    </xf>
    <xf numFmtId="164" fontId="19" fillId="10" borderId="2" xfId="0" applyNumberFormat="1" applyFont="1" applyFill="1" applyBorder="1" applyAlignment="1">
      <alignment horizontal="right" vertical="top" wrapText="1"/>
    </xf>
    <xf numFmtId="0" fontId="11" fillId="10" borderId="2" xfId="0" applyFont="1" applyFill="1" applyBorder="1" applyAlignment="1">
      <alignment horizontal="center" vertical="center" wrapText="1"/>
    </xf>
    <xf numFmtId="167" fontId="11" fillId="10" borderId="2" xfId="0" applyNumberFormat="1" applyFont="1" applyFill="1" applyBorder="1" applyAlignment="1">
      <alignment horizontal="center" vertical="center" wrapText="1"/>
    </xf>
    <xf numFmtId="168" fontId="11" fillId="10" borderId="2" xfId="0" applyNumberFormat="1" applyFont="1" applyFill="1" applyBorder="1" applyAlignment="1">
      <alignment horizontal="right" vertical="center" wrapText="1"/>
    </xf>
    <xf numFmtId="168" fontId="12" fillId="10" borderId="2" xfId="0" applyNumberFormat="1" applyFont="1" applyFill="1" applyBorder="1" applyAlignment="1">
      <alignment horizontal="right" vertical="center" wrapText="1"/>
    </xf>
    <xf numFmtId="167" fontId="11" fillId="10" borderId="2" xfId="0" applyNumberFormat="1" applyFont="1" applyFill="1" applyBorder="1" applyAlignment="1">
      <alignment horizontal="right" vertical="center" wrapText="1"/>
    </xf>
    <xf numFmtId="167" fontId="10" fillId="10" borderId="2" xfId="0" applyNumberFormat="1" applyFont="1" applyFill="1" applyBorder="1" applyAlignment="1">
      <alignment horizontal="right" vertical="top" wrapText="1"/>
    </xf>
    <xf numFmtId="168" fontId="10" fillId="10" borderId="2" xfId="0" applyNumberFormat="1" applyFont="1" applyFill="1" applyBorder="1" applyAlignment="1">
      <alignment horizontal="right" vertical="top" wrapText="1"/>
    </xf>
    <xf numFmtId="168" fontId="19" fillId="10" borderId="2" xfId="0" applyNumberFormat="1" applyFont="1" applyFill="1" applyBorder="1" applyAlignment="1">
      <alignment horizontal="right" vertical="top" wrapText="1"/>
    </xf>
    <xf numFmtId="164" fontId="12" fillId="13" borderId="2" xfId="0" applyNumberFormat="1" applyFont="1" applyFill="1" applyBorder="1" applyAlignment="1">
      <alignment horizontal="right" vertical="center" wrapText="1"/>
    </xf>
    <xf numFmtId="0" fontId="18" fillId="0" borderId="3" xfId="0" applyFont="1" applyBorder="1"/>
    <xf numFmtId="0" fontId="13" fillId="0" borderId="0" xfId="0" applyFont="1" applyAlignment="1">
      <alignment horizontal="center" vertical="center"/>
    </xf>
    <xf numFmtId="4" fontId="18" fillId="0" borderId="0" xfId="0" applyNumberFormat="1" applyFont="1"/>
    <xf numFmtId="10" fontId="21" fillId="14" borderId="0" xfId="2" applyNumberFormat="1" applyFont="1" applyFill="1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12" borderId="2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6" fillId="11" borderId="2" xfId="0" applyFont="1" applyFill="1" applyBorder="1" applyAlignment="1">
      <alignment horizontal="center" vertical="center" wrapText="1"/>
    </xf>
    <xf numFmtId="164" fontId="17" fillId="13" borderId="8" xfId="0" applyNumberFormat="1" applyFont="1" applyFill="1" applyBorder="1" applyAlignment="1">
      <alignment horizontal="center" vertical="center" wrapText="1"/>
    </xf>
    <xf numFmtId="164" fontId="16" fillId="13" borderId="2" xfId="0" applyNumberFormat="1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164" fontId="15" fillId="10" borderId="2" xfId="0" applyNumberFormat="1" applyFont="1" applyFill="1" applyBorder="1" applyAlignment="1">
      <alignment horizontal="righ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2" fillId="17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10" borderId="2" xfId="0" applyFont="1" applyFill="1" applyBorder="1" applyAlignment="1">
      <alignment horizontal="right" vertical="top" wrapText="1"/>
    </xf>
    <xf numFmtId="0" fontId="10" fillId="10" borderId="1" xfId="0" applyFont="1" applyFill="1" applyBorder="1" applyAlignment="1">
      <alignment horizontal="left" vertical="top" wrapText="1"/>
    </xf>
    <xf numFmtId="0" fontId="18" fillId="10" borderId="1" xfId="0" applyFont="1" applyFill="1" applyBorder="1" applyAlignment="1" applyProtection="1">
      <alignment wrapText="1"/>
      <protection locked="0"/>
    </xf>
    <xf numFmtId="0" fontId="20" fillId="17" borderId="2" xfId="0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695325</xdr:colOff>
      <xdr:row>1</xdr:row>
      <xdr:rowOff>0</xdr:rowOff>
    </xdr:to>
    <xdr:pic>
      <xdr:nvPicPr>
        <xdr:cNvPr id="338153022" name="Picture">
          <a:extLst>
            <a:ext uri="{FF2B5EF4-FFF2-40B4-BE49-F238E27FC236}">
              <a16:creationId xmlns:a16="http://schemas.microsoft.com/office/drawing/2014/main" id="{00000000-0008-0000-0000-00003ECE271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934450" cy="163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1283804</xdr:colOff>
      <xdr:row>1</xdr:row>
      <xdr:rowOff>0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D8B6977B-B795-45F8-A3B3-9B28D20F9B8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334500" cy="17724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0</xdr:row>
      <xdr:rowOff>16567</xdr:rowOff>
    </xdr:from>
    <xdr:to>
      <xdr:col>6</xdr:col>
      <xdr:colOff>826191</xdr:colOff>
      <xdr:row>1</xdr:row>
      <xdr:rowOff>16567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899AFC62-6AF0-4D89-AF69-D5EED213BAB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566" y="16567"/>
          <a:ext cx="7046429" cy="1979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Q38"/>
  <sheetViews>
    <sheetView tabSelected="1" zoomScaleNormal="100" zoomScaleSheetLayoutView="130" workbookViewId="0">
      <selection activeCell="I11" sqref="I11"/>
    </sheetView>
  </sheetViews>
  <sheetFormatPr defaultRowHeight="15"/>
  <cols>
    <col min="1" max="1" width="7.42578125" customWidth="1"/>
    <col min="2" max="2" width="10.85546875" customWidth="1"/>
    <col min="3" max="3" width="47.85546875" bestFit="1"/>
    <col min="4" max="4" width="10" customWidth="1"/>
    <col min="5" max="5" width="7.42578125" customWidth="1"/>
    <col min="6" max="9" width="10" customWidth="1"/>
    <col min="10" max="10" width="10.5703125" bestFit="1" customWidth="1"/>
    <col min="12" max="12" width="10.42578125" bestFit="1" customWidth="1"/>
    <col min="13" max="13" width="12.140625" bestFit="1" customWidth="1"/>
  </cols>
  <sheetData>
    <row r="1" spans="1:17" ht="129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L1" s="52" t="s">
        <v>91</v>
      </c>
      <c r="M1" s="52"/>
      <c r="N1" s="52"/>
      <c r="O1" s="52"/>
      <c r="P1" s="52"/>
      <c r="Q1" s="52"/>
    </row>
    <row r="2" spans="1:17" ht="12" customHeight="1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/>
      <c r="I2" s="58" t="s">
        <v>7</v>
      </c>
      <c r="J2" s="58"/>
      <c r="L2" s="52"/>
      <c r="M2" s="52"/>
      <c r="N2" s="52"/>
      <c r="O2" s="52"/>
      <c r="P2" s="52"/>
      <c r="Q2" s="52"/>
    </row>
    <row r="3" spans="1:17" ht="9.9499999999999993" customHeight="1">
      <c r="A3" s="58"/>
      <c r="B3" s="58"/>
      <c r="C3" s="58"/>
      <c r="D3" s="58"/>
      <c r="E3" s="58"/>
      <c r="F3" s="58"/>
      <c r="G3" s="7" t="s">
        <v>8</v>
      </c>
      <c r="H3" s="7" t="s">
        <v>9</v>
      </c>
      <c r="I3" s="7" t="s">
        <v>8</v>
      </c>
      <c r="J3" s="7" t="s">
        <v>9</v>
      </c>
      <c r="L3" s="52"/>
      <c r="M3" s="52"/>
      <c r="N3" s="52"/>
      <c r="O3" s="52"/>
      <c r="P3" s="52"/>
      <c r="Q3" s="52"/>
    </row>
    <row r="4" spans="1:17" ht="20.100000000000001" customHeight="1">
      <c r="A4" s="8" t="s">
        <v>10</v>
      </c>
      <c r="B4" s="55" t="s">
        <v>11</v>
      </c>
      <c r="C4" s="55"/>
      <c r="D4" s="55"/>
      <c r="E4" s="55"/>
      <c r="F4" s="55"/>
      <c r="G4" s="55"/>
      <c r="H4" s="55"/>
      <c r="I4" s="9">
        <f>I5+I6</f>
        <v>2886.23</v>
      </c>
      <c r="J4" s="9">
        <f>J5+J6</f>
        <v>3677.37</v>
      </c>
      <c r="M4" s="13">
        <v>1</v>
      </c>
    </row>
    <row r="5" spans="1:17" ht="16.5">
      <c r="A5" s="2" t="s">
        <v>12</v>
      </c>
      <c r="B5" s="3" t="s">
        <v>13</v>
      </c>
      <c r="C5" s="2" t="s">
        <v>14</v>
      </c>
      <c r="D5" s="3" t="s">
        <v>15</v>
      </c>
      <c r="E5" s="3" t="s">
        <v>16</v>
      </c>
      <c r="F5" s="4">
        <v>2.88</v>
      </c>
      <c r="G5" s="5">
        <f>ROUND(M5*$M$4,2)</f>
        <v>303.38</v>
      </c>
      <c r="H5" s="5">
        <f>ROUND(G5*(1+0.2741),2)</f>
        <v>386.54</v>
      </c>
      <c r="I5" s="5">
        <f>ROUND(G5*F5,2)</f>
        <v>873.73</v>
      </c>
      <c r="J5" s="5">
        <f>ROUND(H5*F5,2)</f>
        <v>1113.24</v>
      </c>
      <c r="M5" s="50">
        <v>303.38</v>
      </c>
    </row>
    <row r="6" spans="1:17">
      <c r="A6" s="2" t="s">
        <v>17</v>
      </c>
      <c r="B6" s="3" t="s">
        <v>18</v>
      </c>
      <c r="C6" s="2" t="s">
        <v>19</v>
      </c>
      <c r="D6" s="3" t="s">
        <v>20</v>
      </c>
      <c r="E6" s="3" t="s">
        <v>21</v>
      </c>
      <c r="F6" s="4">
        <v>1</v>
      </c>
      <c r="G6" s="5">
        <f>ROUND(M6*$M$4,2)</f>
        <v>2012.5</v>
      </c>
      <c r="H6" s="5">
        <f>ROUND(G6*(1+0.2741),2)</f>
        <v>2564.13</v>
      </c>
      <c r="I6" s="5">
        <f>ROUND(G6*F6,2)</f>
        <v>2012.5</v>
      </c>
      <c r="J6" s="5">
        <f>ROUND(H6*F6,2)</f>
        <v>2564.13</v>
      </c>
      <c r="M6" s="50">
        <v>2012.5</v>
      </c>
    </row>
    <row r="7" spans="1:17" ht="20.100000000000001" customHeight="1">
      <c r="A7" s="8" t="s">
        <v>22</v>
      </c>
      <c r="B7" s="55" t="s">
        <v>23</v>
      </c>
      <c r="C7" s="55"/>
      <c r="D7" s="55"/>
      <c r="E7" s="55"/>
      <c r="F7" s="55"/>
      <c r="G7" s="55"/>
      <c r="H7" s="55"/>
      <c r="I7" s="9">
        <f>SUM(I8:I13)</f>
        <v>70488.7</v>
      </c>
      <c r="J7" s="9">
        <f>SUM(J8:J13)</f>
        <v>89805.09</v>
      </c>
      <c r="M7" s="50"/>
    </row>
    <row r="8" spans="1:17" ht="24.75">
      <c r="A8" s="2" t="s">
        <v>24</v>
      </c>
      <c r="B8" s="3" t="s">
        <v>25</v>
      </c>
      <c r="C8" s="2" t="s">
        <v>26</v>
      </c>
      <c r="D8" s="3" t="s">
        <v>20</v>
      </c>
      <c r="E8" s="3" t="s">
        <v>27</v>
      </c>
      <c r="F8" s="4">
        <v>444.2</v>
      </c>
      <c r="G8" s="5">
        <f t="shared" ref="G8:G13" si="0">ROUND(M8*$M$4,2)</f>
        <v>16.8</v>
      </c>
      <c r="H8" s="5">
        <f t="shared" ref="H8:H13" si="1">ROUND(G8*(1+0.2741),2)</f>
        <v>21.4</v>
      </c>
      <c r="I8" s="5">
        <f t="shared" ref="I8:I13" si="2">ROUND(G8*F8,2)</f>
        <v>7462.56</v>
      </c>
      <c r="J8" s="5">
        <f t="shared" ref="J8:J13" si="3">ROUND(H8*F8,2)</f>
        <v>9505.8799999999992</v>
      </c>
      <c r="M8" s="50">
        <v>16.8</v>
      </c>
    </row>
    <row r="9" spans="1:17">
      <c r="A9" s="2" t="s">
        <v>28</v>
      </c>
      <c r="B9" s="3" t="s">
        <v>29</v>
      </c>
      <c r="C9" s="2" t="s">
        <v>30</v>
      </c>
      <c r="D9" s="3" t="s">
        <v>31</v>
      </c>
      <c r="E9" s="3" t="s">
        <v>32</v>
      </c>
      <c r="F9" s="4">
        <v>80</v>
      </c>
      <c r="G9" s="5">
        <f t="shared" si="0"/>
        <v>39.35</v>
      </c>
      <c r="H9" s="5">
        <f t="shared" si="1"/>
        <v>50.14</v>
      </c>
      <c r="I9" s="5">
        <f t="shared" si="2"/>
        <v>3148</v>
      </c>
      <c r="J9" s="5">
        <f t="shared" si="3"/>
        <v>4011.2</v>
      </c>
      <c r="M9" s="50">
        <v>39.35</v>
      </c>
    </row>
    <row r="10" spans="1:17" ht="16.5">
      <c r="A10" s="2" t="s">
        <v>33</v>
      </c>
      <c r="B10" s="3" t="s">
        <v>34</v>
      </c>
      <c r="C10" s="2" t="s">
        <v>35</v>
      </c>
      <c r="D10" s="3" t="s">
        <v>20</v>
      </c>
      <c r="E10" s="3" t="s">
        <v>32</v>
      </c>
      <c r="F10" s="4">
        <v>132</v>
      </c>
      <c r="G10" s="5">
        <f t="shared" si="0"/>
        <v>121.28</v>
      </c>
      <c r="H10" s="5">
        <f t="shared" si="1"/>
        <v>154.52000000000001</v>
      </c>
      <c r="I10" s="5">
        <f t="shared" si="2"/>
        <v>16008.96</v>
      </c>
      <c r="J10" s="5">
        <f t="shared" si="3"/>
        <v>20396.64</v>
      </c>
      <c r="M10" s="50">
        <v>121.28</v>
      </c>
    </row>
    <row r="11" spans="1:17" ht="24.75">
      <c r="A11" s="2" t="s">
        <v>37</v>
      </c>
      <c r="B11" s="3" t="s">
        <v>38</v>
      </c>
      <c r="C11" s="2" t="s">
        <v>39</v>
      </c>
      <c r="D11" s="3" t="s">
        <v>15</v>
      </c>
      <c r="E11" s="3" t="s">
        <v>40</v>
      </c>
      <c r="F11" s="4">
        <v>341.69</v>
      </c>
      <c r="G11" s="5">
        <f t="shared" si="0"/>
        <v>45.28</v>
      </c>
      <c r="H11" s="5">
        <f t="shared" si="1"/>
        <v>57.69</v>
      </c>
      <c r="I11" s="5">
        <f t="shared" si="2"/>
        <v>15471.72</v>
      </c>
      <c r="J11" s="5">
        <f t="shared" si="3"/>
        <v>19712.099999999999</v>
      </c>
      <c r="M11" s="50">
        <v>45.28</v>
      </c>
    </row>
    <row r="12" spans="1:17" ht="24.75">
      <c r="A12" s="2" t="s">
        <v>41</v>
      </c>
      <c r="B12" s="3" t="s">
        <v>42</v>
      </c>
      <c r="C12" s="2" t="s">
        <v>43</v>
      </c>
      <c r="D12" s="3" t="s">
        <v>20</v>
      </c>
      <c r="E12" s="3" t="s">
        <v>27</v>
      </c>
      <c r="F12" s="4">
        <v>45</v>
      </c>
      <c r="G12" s="5">
        <f t="shared" si="0"/>
        <v>70.650000000000006</v>
      </c>
      <c r="H12" s="5">
        <f t="shared" si="1"/>
        <v>90.02</v>
      </c>
      <c r="I12" s="5">
        <f t="shared" si="2"/>
        <v>3179.25</v>
      </c>
      <c r="J12" s="5">
        <f t="shared" si="3"/>
        <v>4050.9</v>
      </c>
      <c r="M12" s="50">
        <v>70.650000000000006</v>
      </c>
    </row>
    <row r="13" spans="1:17">
      <c r="A13" s="2" t="s">
        <v>44</v>
      </c>
      <c r="B13" s="3" t="s">
        <v>45</v>
      </c>
      <c r="C13" s="2" t="s">
        <v>46</v>
      </c>
      <c r="D13" s="3" t="s">
        <v>31</v>
      </c>
      <c r="E13" s="3" t="s">
        <v>27</v>
      </c>
      <c r="F13" s="4">
        <v>457.93</v>
      </c>
      <c r="G13" s="5">
        <f t="shared" si="0"/>
        <v>55.07</v>
      </c>
      <c r="H13" s="5">
        <f t="shared" si="1"/>
        <v>70.16</v>
      </c>
      <c r="I13" s="5">
        <f t="shared" si="2"/>
        <v>25218.21</v>
      </c>
      <c r="J13" s="5">
        <f t="shared" si="3"/>
        <v>32128.37</v>
      </c>
      <c r="M13" s="50">
        <v>55.07</v>
      </c>
    </row>
    <row r="14" spans="1:17" ht="20.100000000000001" customHeight="1">
      <c r="A14" s="8" t="s">
        <v>47</v>
      </c>
      <c r="B14" s="55" t="s">
        <v>48</v>
      </c>
      <c r="C14" s="55"/>
      <c r="D14" s="55"/>
      <c r="E14" s="55"/>
      <c r="F14" s="55"/>
      <c r="G14" s="55"/>
      <c r="H14" s="55"/>
      <c r="I14" s="9">
        <f>SUM(I15:I17)</f>
        <v>4104.51</v>
      </c>
      <c r="J14" s="9">
        <f>SUM(J15:J17)</f>
        <v>5229.55</v>
      </c>
      <c r="M14" s="50"/>
    </row>
    <row r="15" spans="1:17" ht="24.75">
      <c r="A15" s="2" t="s">
        <v>49</v>
      </c>
      <c r="B15" s="3" t="s">
        <v>50</v>
      </c>
      <c r="C15" s="2" t="s">
        <v>51</v>
      </c>
      <c r="D15" s="3" t="s">
        <v>20</v>
      </c>
      <c r="E15" s="3" t="s">
        <v>27</v>
      </c>
      <c r="F15" s="4">
        <v>5.4</v>
      </c>
      <c r="G15" s="5">
        <f>ROUND(M15*$M$4,2)</f>
        <v>489.75</v>
      </c>
      <c r="H15" s="5">
        <f t="shared" ref="H15:H17" si="4">ROUND(G15*(1+0.2741),2)</f>
        <v>623.99</v>
      </c>
      <c r="I15" s="5">
        <f t="shared" ref="I15:I17" si="5">ROUND(G15*F15,2)</f>
        <v>2644.65</v>
      </c>
      <c r="J15" s="5">
        <f t="shared" ref="J15:J17" si="6">ROUND(H15*F15,2)</f>
        <v>3369.55</v>
      </c>
      <c r="M15" s="50">
        <v>489.75</v>
      </c>
    </row>
    <row r="16" spans="1:17">
      <c r="A16" s="2" t="s">
        <v>52</v>
      </c>
      <c r="B16" s="3" t="s">
        <v>53</v>
      </c>
      <c r="C16" s="2" t="s">
        <v>54</v>
      </c>
      <c r="D16" s="3" t="s">
        <v>31</v>
      </c>
      <c r="E16" s="3" t="s">
        <v>32</v>
      </c>
      <c r="F16" s="4">
        <v>1</v>
      </c>
      <c r="G16" s="5">
        <f>ROUND(M16*$M$4,2)</f>
        <v>46.5</v>
      </c>
      <c r="H16" s="5">
        <f t="shared" si="4"/>
        <v>59.25</v>
      </c>
      <c r="I16" s="5">
        <f t="shared" si="5"/>
        <v>46.5</v>
      </c>
      <c r="J16" s="5">
        <f t="shared" si="6"/>
        <v>59.25</v>
      </c>
      <c r="M16" s="50">
        <v>46.5</v>
      </c>
    </row>
    <row r="17" spans="1:13" ht="16.5">
      <c r="A17" s="2" t="s">
        <v>55</v>
      </c>
      <c r="B17" s="3" t="s">
        <v>56</v>
      </c>
      <c r="C17" s="2" t="s">
        <v>57</v>
      </c>
      <c r="D17" s="3"/>
      <c r="E17" s="3" t="s">
        <v>58</v>
      </c>
      <c r="F17" s="4">
        <v>3</v>
      </c>
      <c r="G17" s="5">
        <f>ROUND(M17*$M$4,2)</f>
        <v>471.12</v>
      </c>
      <c r="H17" s="5">
        <f t="shared" si="4"/>
        <v>600.25</v>
      </c>
      <c r="I17" s="5">
        <f t="shared" si="5"/>
        <v>1413.36</v>
      </c>
      <c r="J17" s="5">
        <f t="shared" si="6"/>
        <v>1800.75</v>
      </c>
      <c r="M17" s="50">
        <v>471.12</v>
      </c>
    </row>
    <row r="18" spans="1:13" ht="20.100000000000001" customHeight="1">
      <c r="A18" s="8" t="s">
        <v>59</v>
      </c>
      <c r="B18" s="55" t="s">
        <v>60</v>
      </c>
      <c r="C18" s="55"/>
      <c r="D18" s="55"/>
      <c r="E18" s="55"/>
      <c r="F18" s="55"/>
      <c r="G18" s="55"/>
      <c r="H18" s="55"/>
      <c r="I18" s="9">
        <f>SUM(I19:I23)</f>
        <v>21145.29</v>
      </c>
      <c r="J18" s="9">
        <f>SUM(J19:J23)</f>
        <v>26941.3</v>
      </c>
      <c r="M18" s="50"/>
    </row>
    <row r="19" spans="1:13" ht="24.75">
      <c r="A19" s="2" t="s">
        <v>61</v>
      </c>
      <c r="B19" s="3" t="s">
        <v>62</v>
      </c>
      <c r="C19" s="2" t="s">
        <v>63</v>
      </c>
      <c r="D19" s="3" t="s">
        <v>20</v>
      </c>
      <c r="E19" s="3" t="s">
        <v>64</v>
      </c>
      <c r="F19" s="4">
        <v>2.85</v>
      </c>
      <c r="G19" s="5">
        <f>ROUND(M19*$M$4,2)</f>
        <v>137.05000000000001</v>
      </c>
      <c r="H19" s="5">
        <f t="shared" ref="H19:H23" si="7">ROUND(G19*(1+0.2741),2)</f>
        <v>174.62</v>
      </c>
      <c r="I19" s="5">
        <f t="shared" ref="I19:I23" si="8">ROUND(G19*F19,2)</f>
        <v>390.59</v>
      </c>
      <c r="J19" s="5">
        <f t="shared" ref="J19:J23" si="9">ROUND(H19*F19,2)</f>
        <v>497.67</v>
      </c>
      <c r="M19" s="50">
        <v>137.05000000000001</v>
      </c>
    </row>
    <row r="20" spans="1:13" ht="24.75">
      <c r="A20" s="2" t="s">
        <v>65</v>
      </c>
      <c r="B20" s="3" t="s">
        <v>25</v>
      </c>
      <c r="C20" s="2" t="s">
        <v>26</v>
      </c>
      <c r="D20" s="3" t="s">
        <v>20</v>
      </c>
      <c r="E20" s="3" t="s">
        <v>27</v>
      </c>
      <c r="F20" s="4">
        <v>19.03</v>
      </c>
      <c r="G20" s="5">
        <f>ROUND(M20*$M$4,2)</f>
        <v>16.8</v>
      </c>
      <c r="H20" s="5">
        <f t="shared" si="7"/>
        <v>21.4</v>
      </c>
      <c r="I20" s="5">
        <f t="shared" si="8"/>
        <v>319.7</v>
      </c>
      <c r="J20" s="5">
        <f t="shared" si="9"/>
        <v>407.24</v>
      </c>
      <c r="M20" s="50">
        <v>16.8</v>
      </c>
    </row>
    <row r="21" spans="1:13" ht="24.75">
      <c r="A21" s="2" t="s">
        <v>66</v>
      </c>
      <c r="B21" s="3" t="s">
        <v>67</v>
      </c>
      <c r="C21" s="2" t="s">
        <v>68</v>
      </c>
      <c r="D21" s="3" t="s">
        <v>15</v>
      </c>
      <c r="E21" s="3" t="s">
        <v>69</v>
      </c>
      <c r="F21" s="4">
        <v>3.55</v>
      </c>
      <c r="G21" s="5">
        <f>ROUND(M21*$M$4,2)</f>
        <v>705.32</v>
      </c>
      <c r="H21" s="5">
        <f t="shared" si="7"/>
        <v>898.65</v>
      </c>
      <c r="I21" s="5">
        <f t="shared" si="8"/>
        <v>2503.89</v>
      </c>
      <c r="J21" s="5">
        <f t="shared" si="9"/>
        <v>3190.21</v>
      </c>
      <c r="M21" s="50">
        <v>705.32</v>
      </c>
    </row>
    <row r="22" spans="1:13" ht="16.5">
      <c r="A22" s="2" t="s">
        <v>70</v>
      </c>
      <c r="B22" s="3" t="s">
        <v>71</v>
      </c>
      <c r="C22" s="2" t="s">
        <v>72</v>
      </c>
      <c r="D22" s="3" t="s">
        <v>20</v>
      </c>
      <c r="E22" s="3" t="s">
        <v>36</v>
      </c>
      <c r="F22" s="4">
        <v>17.3</v>
      </c>
      <c r="G22" s="5">
        <f>ROUND(M22*$M$4,2)</f>
        <v>330.19</v>
      </c>
      <c r="H22" s="5">
        <f t="shared" si="7"/>
        <v>420.7</v>
      </c>
      <c r="I22" s="5">
        <f t="shared" si="8"/>
        <v>5712.29</v>
      </c>
      <c r="J22" s="5">
        <f t="shared" si="9"/>
        <v>7278.11</v>
      </c>
      <c r="M22" s="50">
        <v>330.19</v>
      </c>
    </row>
    <row r="23" spans="1:13" ht="16.5">
      <c r="A23" s="2" t="s">
        <v>73</v>
      </c>
      <c r="B23" s="3" t="s">
        <v>74</v>
      </c>
      <c r="C23" s="2" t="s">
        <v>75</v>
      </c>
      <c r="D23" s="3" t="s">
        <v>31</v>
      </c>
      <c r="E23" s="3" t="s">
        <v>76</v>
      </c>
      <c r="F23" s="4">
        <v>26.47</v>
      </c>
      <c r="G23" s="5">
        <f>ROUND(M23*$M$4,2)</f>
        <v>461.61</v>
      </c>
      <c r="H23" s="5">
        <f t="shared" si="7"/>
        <v>588.14</v>
      </c>
      <c r="I23" s="5">
        <f t="shared" si="8"/>
        <v>12218.82</v>
      </c>
      <c r="J23" s="5">
        <f t="shared" si="9"/>
        <v>15568.07</v>
      </c>
      <c r="M23" s="50">
        <v>461.61</v>
      </c>
    </row>
    <row r="24" spans="1:13" ht="20.100000000000001" customHeight="1">
      <c r="A24" s="8" t="s">
        <v>77</v>
      </c>
      <c r="B24" s="55" t="s">
        <v>78</v>
      </c>
      <c r="C24" s="55"/>
      <c r="D24" s="55"/>
      <c r="E24" s="55"/>
      <c r="F24" s="55"/>
      <c r="G24" s="55"/>
      <c r="H24" s="55"/>
      <c r="I24" s="9">
        <f>I25</f>
        <v>10203.65</v>
      </c>
      <c r="J24" s="9">
        <f>J25</f>
        <v>13000.64</v>
      </c>
      <c r="M24" s="50"/>
    </row>
    <row r="25" spans="1:13">
      <c r="A25" s="2" t="s">
        <v>79</v>
      </c>
      <c r="B25" s="3" t="s">
        <v>80</v>
      </c>
      <c r="C25" s="2" t="s">
        <v>81</v>
      </c>
      <c r="D25" s="3" t="s">
        <v>20</v>
      </c>
      <c r="E25" s="3" t="s">
        <v>36</v>
      </c>
      <c r="F25" s="4">
        <v>62.1</v>
      </c>
      <c r="G25" s="5">
        <f>ROUND(M25*$M$4,2)</f>
        <v>164.31</v>
      </c>
      <c r="H25" s="5">
        <f>ROUND(G25*(1+0.2741),2)</f>
        <v>209.35</v>
      </c>
      <c r="I25" s="5">
        <f>ROUND(G25*F25,2)</f>
        <v>10203.65</v>
      </c>
      <c r="J25" s="5">
        <f>ROUND(H25*F25,2)</f>
        <v>13000.64</v>
      </c>
      <c r="M25" s="50">
        <v>164.31</v>
      </c>
    </row>
    <row r="26" spans="1:13" ht="20.100000000000001" customHeight="1">
      <c r="A26" s="8" t="s">
        <v>82</v>
      </c>
      <c r="B26" s="55" t="s">
        <v>83</v>
      </c>
      <c r="C26" s="55"/>
      <c r="D26" s="55"/>
      <c r="E26" s="55"/>
      <c r="F26" s="55"/>
      <c r="G26" s="55"/>
      <c r="H26" s="55"/>
      <c r="I26" s="9">
        <f>I27</f>
        <v>997.45</v>
      </c>
      <c r="J26" s="9">
        <f>J27</f>
        <v>1270.8499999999999</v>
      </c>
      <c r="M26" s="50"/>
    </row>
    <row r="27" spans="1:13" ht="16.5">
      <c r="A27" s="2" t="s">
        <v>84</v>
      </c>
      <c r="B27" s="3" t="s">
        <v>85</v>
      </c>
      <c r="C27" s="2" t="s">
        <v>86</v>
      </c>
      <c r="D27" s="3" t="s">
        <v>20</v>
      </c>
      <c r="E27" s="3" t="s">
        <v>32</v>
      </c>
      <c r="F27" s="4">
        <v>1</v>
      </c>
      <c r="G27" s="5">
        <f>ROUND(M27*$M$4,2)</f>
        <v>997.45</v>
      </c>
      <c r="H27" s="5">
        <f>ROUND(G27*(1+0.2741),2)</f>
        <v>1270.8499999999999</v>
      </c>
      <c r="I27" s="5">
        <f>ROUND(G27*F27,2)</f>
        <v>997.45</v>
      </c>
      <c r="J27" s="5">
        <f>ROUND(H27*F27,2)</f>
        <v>1270.8499999999999</v>
      </c>
      <c r="M27" s="50">
        <v>997.45</v>
      </c>
    </row>
    <row r="28" spans="1:13" ht="15" customHeight="1">
      <c r="A28" s="6"/>
      <c r="B28" s="6"/>
      <c r="C28" s="6"/>
      <c r="D28" s="6"/>
      <c r="E28" s="6"/>
      <c r="F28" s="6"/>
      <c r="G28" s="6"/>
      <c r="H28" s="56" t="s">
        <v>87</v>
      </c>
      <c r="I28" s="56"/>
      <c r="J28" s="1">
        <f>J30-J29</f>
        <v>30098.969999999987</v>
      </c>
    </row>
    <row r="29" spans="1:13" ht="15" customHeight="1">
      <c r="A29" s="6"/>
      <c r="B29" s="6"/>
      <c r="C29" s="6"/>
      <c r="D29" s="6"/>
      <c r="E29" s="6"/>
      <c r="F29" s="6"/>
      <c r="G29" s="6"/>
      <c r="H29" s="56" t="s">
        <v>88</v>
      </c>
      <c r="I29" s="56"/>
      <c r="J29" s="1">
        <f>ROUND(I26+I24+I18+I14+I7+I4,2)</f>
        <v>109825.83</v>
      </c>
    </row>
    <row r="30" spans="1:13" ht="15" customHeight="1">
      <c r="A30" s="6"/>
      <c r="B30" s="6"/>
      <c r="C30" s="6"/>
      <c r="D30" s="6"/>
      <c r="E30" s="6"/>
      <c r="F30" s="6"/>
      <c r="G30" s="6"/>
      <c r="H30" s="56" t="s">
        <v>89</v>
      </c>
      <c r="I30" s="56"/>
      <c r="J30" s="10">
        <f>ROUND(J26+J24+J18+J14+J7+J4,2)</f>
        <v>139924.79999999999</v>
      </c>
    </row>
    <row r="33" spans="3:9">
      <c r="C33" s="11"/>
      <c r="E33" s="53"/>
      <c r="F33" s="53"/>
      <c r="G33" s="53"/>
      <c r="H33" s="53"/>
      <c r="I33" s="53"/>
    </row>
    <row r="34" spans="3:9">
      <c r="C34" s="12" t="s">
        <v>97</v>
      </c>
      <c r="E34" s="54" t="s">
        <v>90</v>
      </c>
      <c r="F34" s="54"/>
      <c r="G34" s="54"/>
      <c r="H34" s="54"/>
      <c r="I34" s="54"/>
    </row>
    <row r="35" spans="3:9">
      <c r="C35" s="12" t="s">
        <v>98</v>
      </c>
      <c r="E35" s="51"/>
      <c r="F35" s="51"/>
      <c r="G35" s="51"/>
      <c r="H35" s="51"/>
      <c r="I35" s="51"/>
    </row>
    <row r="36" spans="3:9">
      <c r="E36" s="51"/>
      <c r="F36" s="51"/>
      <c r="G36" s="51"/>
      <c r="H36" s="51"/>
      <c r="I36" s="51"/>
    </row>
    <row r="37" spans="3:9">
      <c r="E37" s="51"/>
      <c r="F37" s="51"/>
      <c r="G37" s="51"/>
      <c r="H37" s="51"/>
      <c r="I37" s="51"/>
    </row>
    <row r="38" spans="3:9">
      <c r="E38" s="51"/>
      <c r="F38" s="51"/>
      <c r="G38" s="51"/>
      <c r="H38" s="51"/>
      <c r="I38" s="51"/>
    </row>
  </sheetData>
  <mergeCells count="25"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E38:I38"/>
    <mergeCell ref="L1:Q3"/>
    <mergeCell ref="E33:I33"/>
    <mergeCell ref="E34:I34"/>
    <mergeCell ref="E35:I35"/>
    <mergeCell ref="E36:I36"/>
    <mergeCell ref="E37:I37"/>
    <mergeCell ref="B26:H26"/>
    <mergeCell ref="H28:I28"/>
    <mergeCell ref="H29:I29"/>
    <mergeCell ref="H30:I30"/>
    <mergeCell ref="B4:H4"/>
    <mergeCell ref="B7:H7"/>
    <mergeCell ref="B14:H14"/>
    <mergeCell ref="B18:H18"/>
    <mergeCell ref="B24:H24"/>
  </mergeCells>
  <pageMargins left="0.7" right="0.7" top="0.75" bottom="0.75" header="0.3" footer="0.3"/>
  <pageSetup paperSize="9" scale="97" fitToHeight="0" orientation="landscape" r:id="rId1"/>
  <rowBreaks count="1" manualBreakCount="1">
    <brk id="1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5CCA-544D-4476-8E0E-E6BACBF58E75}">
  <sheetPr>
    <pageSetUpPr fitToPage="1"/>
  </sheetPr>
  <dimension ref="A1:G29"/>
  <sheetViews>
    <sheetView view="pageBreakPreview" zoomScaleNormal="115" zoomScaleSheetLayoutView="100" workbookViewId="0">
      <selection activeCell="F22" sqref="F22"/>
    </sheetView>
  </sheetViews>
  <sheetFormatPr defaultRowHeight="15"/>
  <cols>
    <col min="1" max="1" width="9.140625" customWidth="1"/>
    <col min="2" max="2" width="34" customWidth="1"/>
    <col min="3" max="7" width="19.42578125" customWidth="1"/>
  </cols>
  <sheetData>
    <row r="1" spans="1:7" ht="139.5" customHeight="1">
      <c r="A1" s="14"/>
      <c r="B1" s="14"/>
      <c r="C1" s="14"/>
      <c r="D1" s="14"/>
      <c r="E1" s="14"/>
      <c r="F1" s="14"/>
      <c r="G1" s="14"/>
    </row>
    <row r="2" spans="1:7">
      <c r="A2" s="15" t="s">
        <v>0</v>
      </c>
      <c r="B2" s="15" t="s">
        <v>2</v>
      </c>
      <c r="C2" s="15" t="s">
        <v>92</v>
      </c>
      <c r="D2" s="15" t="s">
        <v>93</v>
      </c>
      <c r="E2" s="15" t="s">
        <v>94</v>
      </c>
      <c r="F2" s="15" t="s">
        <v>95</v>
      </c>
      <c r="G2" s="15" t="s">
        <v>96</v>
      </c>
    </row>
    <row r="3" spans="1:7">
      <c r="A3" s="61" t="s">
        <v>10</v>
      </c>
      <c r="B3" s="62" t="s">
        <v>11</v>
      </c>
      <c r="C3" s="63">
        <f>P.O.!J4</f>
        <v>3677.37</v>
      </c>
      <c r="D3" s="16">
        <v>1</v>
      </c>
      <c r="E3" s="17"/>
      <c r="F3" s="17"/>
      <c r="G3" s="18">
        <v>1</v>
      </c>
    </row>
    <row r="4" spans="1:7">
      <c r="A4" s="61"/>
      <c r="B4" s="62"/>
      <c r="C4" s="63"/>
      <c r="D4" s="19">
        <f>D3*C3</f>
        <v>3677.37</v>
      </c>
      <c r="E4" s="20"/>
      <c r="F4" s="20"/>
      <c r="G4" s="21">
        <f>F4+E4+D4</f>
        <v>3677.37</v>
      </c>
    </row>
    <row r="5" spans="1:7">
      <c r="A5" s="61" t="s">
        <v>22</v>
      </c>
      <c r="B5" s="62" t="s">
        <v>23</v>
      </c>
      <c r="C5" s="63">
        <f>P.O.!J7</f>
        <v>89805.09</v>
      </c>
      <c r="D5" s="16">
        <v>0.3</v>
      </c>
      <c r="E5" s="16">
        <v>0.3</v>
      </c>
      <c r="F5" s="16">
        <v>0.4</v>
      </c>
      <c r="G5" s="18">
        <v>1</v>
      </c>
    </row>
    <row r="6" spans="1:7">
      <c r="A6" s="61"/>
      <c r="B6" s="62"/>
      <c r="C6" s="63"/>
      <c r="D6" s="19">
        <f>D5*C5</f>
        <v>26941.526999999998</v>
      </c>
      <c r="E6" s="19">
        <f>E5*C5</f>
        <v>26941.526999999998</v>
      </c>
      <c r="F6" s="19">
        <f>F5*C5</f>
        <v>35922.036</v>
      </c>
      <c r="G6" s="21">
        <f>F6+E6+D6</f>
        <v>89805.09</v>
      </c>
    </row>
    <row r="7" spans="1:7">
      <c r="A7" s="61" t="s">
        <v>47</v>
      </c>
      <c r="B7" s="62" t="s">
        <v>48</v>
      </c>
      <c r="C7" s="63">
        <f>P.O.!J14</f>
        <v>5229.55</v>
      </c>
      <c r="D7" s="16">
        <v>1</v>
      </c>
      <c r="E7" s="17"/>
      <c r="F7" s="17"/>
      <c r="G7" s="18">
        <v>1</v>
      </c>
    </row>
    <row r="8" spans="1:7">
      <c r="A8" s="61"/>
      <c r="B8" s="62"/>
      <c r="C8" s="63"/>
      <c r="D8" s="19">
        <f>D7*C7</f>
        <v>5229.55</v>
      </c>
      <c r="E8" s="20"/>
      <c r="F8" s="20"/>
      <c r="G8" s="21">
        <f>F8+E8+D8</f>
        <v>5229.55</v>
      </c>
    </row>
    <row r="9" spans="1:7">
      <c r="A9" s="61" t="s">
        <v>59</v>
      </c>
      <c r="B9" s="62" t="s">
        <v>60</v>
      </c>
      <c r="C9" s="63">
        <f>P.O.!J18</f>
        <v>26941.3</v>
      </c>
      <c r="D9" s="16">
        <v>0.1</v>
      </c>
      <c r="E9" s="16">
        <v>0.5</v>
      </c>
      <c r="F9" s="16">
        <v>0.4</v>
      </c>
      <c r="G9" s="18">
        <v>1</v>
      </c>
    </row>
    <row r="10" spans="1:7">
      <c r="A10" s="61"/>
      <c r="B10" s="62"/>
      <c r="C10" s="63"/>
      <c r="D10" s="19">
        <f>D9*C9</f>
        <v>2694.13</v>
      </c>
      <c r="E10" s="19">
        <f>E9*C9</f>
        <v>13470.65</v>
      </c>
      <c r="F10" s="19">
        <f>F9*C9</f>
        <v>10776.52</v>
      </c>
      <c r="G10" s="21">
        <f>F10+E10+D10</f>
        <v>26941.3</v>
      </c>
    </row>
    <row r="11" spans="1:7">
      <c r="A11" s="61" t="s">
        <v>77</v>
      </c>
      <c r="B11" s="62" t="s">
        <v>78</v>
      </c>
      <c r="C11" s="63">
        <f>P.O.!J24</f>
        <v>13000.64</v>
      </c>
      <c r="D11" s="17"/>
      <c r="E11" s="16">
        <v>0.5</v>
      </c>
      <c r="F11" s="16">
        <v>0.5</v>
      </c>
      <c r="G11" s="18">
        <v>1</v>
      </c>
    </row>
    <row r="12" spans="1:7">
      <c r="A12" s="61"/>
      <c r="B12" s="62"/>
      <c r="C12" s="63"/>
      <c r="D12" s="20"/>
      <c r="E12" s="19">
        <f>E11*C11</f>
        <v>6500.32</v>
      </c>
      <c r="F12" s="19">
        <f>F11*C11</f>
        <v>6500.32</v>
      </c>
      <c r="G12" s="21">
        <f>F12+E12+D12</f>
        <v>13000.64</v>
      </c>
    </row>
    <row r="13" spans="1:7">
      <c r="A13" s="61" t="s">
        <v>82</v>
      </c>
      <c r="B13" s="62" t="s">
        <v>83</v>
      </c>
      <c r="C13" s="63">
        <f>P.O.!J26</f>
        <v>1270.8499999999999</v>
      </c>
      <c r="D13" s="17"/>
      <c r="E13" s="17"/>
      <c r="F13" s="16">
        <v>1</v>
      </c>
      <c r="G13" s="18">
        <v>1</v>
      </c>
    </row>
    <row r="14" spans="1:7">
      <c r="A14" s="61"/>
      <c r="B14" s="62"/>
      <c r="C14" s="63"/>
      <c r="D14" s="20"/>
      <c r="E14" s="20"/>
      <c r="F14" s="19">
        <f>F13*C13</f>
        <v>1270.8499999999999</v>
      </c>
      <c r="G14" s="21">
        <f>F14+E14+D14</f>
        <v>1270.8499999999999</v>
      </c>
    </row>
    <row r="15" spans="1:7">
      <c r="A15" s="22"/>
      <c r="B15" s="23"/>
      <c r="C15" s="59">
        <f>C13+C11+C9+C7+C5+C3</f>
        <v>139924.79999999999</v>
      </c>
      <c r="D15" s="24">
        <f>D10+D8+D6+D4+D12+D14</f>
        <v>38542.576999999997</v>
      </c>
      <c r="E15" s="24">
        <f>E10+E8+E6+E4+E12+E14</f>
        <v>46912.496999999996</v>
      </c>
      <c r="F15" s="24">
        <f>F10+F8+F6+F4+F12+F14</f>
        <v>54469.725999999995</v>
      </c>
      <c r="G15" s="60">
        <f>G14+G12+G10+G8+G6+G4</f>
        <v>139924.79999999999</v>
      </c>
    </row>
    <row r="16" spans="1:7">
      <c r="A16" s="25"/>
      <c r="B16" s="26"/>
      <c r="C16" s="59"/>
      <c r="D16" s="27">
        <f>D15</f>
        <v>38542.576999999997</v>
      </c>
      <c r="E16" s="27">
        <f>E15+D16</f>
        <v>85455.073999999993</v>
      </c>
      <c r="F16" s="27">
        <f>F15+E16</f>
        <v>139924.79999999999</v>
      </c>
      <c r="G16" s="60"/>
    </row>
    <row r="20" spans="2:4">
      <c r="B20" s="53"/>
      <c r="C20" s="53"/>
      <c r="D20" s="53"/>
    </row>
    <row r="21" spans="2:4">
      <c r="B21" s="51" t="s">
        <v>97</v>
      </c>
      <c r="C21" s="51"/>
      <c r="D21" s="51"/>
    </row>
    <row r="22" spans="2:4">
      <c r="B22" s="51" t="s">
        <v>98</v>
      </c>
      <c r="C22" s="51"/>
      <c r="D22" s="51"/>
    </row>
    <row r="23" spans="2:4">
      <c r="B23" s="51"/>
      <c r="C23" s="51"/>
      <c r="D23" s="51"/>
    </row>
    <row r="24" spans="2:4">
      <c r="B24" s="51"/>
      <c r="C24" s="51"/>
      <c r="D24" s="51"/>
    </row>
    <row r="25" spans="2:4">
      <c r="B25" s="51"/>
      <c r="C25" s="51"/>
      <c r="D25" s="51"/>
    </row>
    <row r="26" spans="2:4">
      <c r="B26" s="51"/>
      <c r="C26" s="51"/>
      <c r="D26" s="51"/>
    </row>
    <row r="27" spans="2:4">
      <c r="B27" s="53"/>
      <c r="C27" s="53"/>
      <c r="D27" s="53"/>
    </row>
    <row r="28" spans="2:4">
      <c r="B28" s="51" t="s">
        <v>90</v>
      </c>
      <c r="C28" s="51"/>
      <c r="D28" s="51"/>
    </row>
    <row r="29" spans="2:4">
      <c r="B29" s="51"/>
      <c r="C29" s="51"/>
      <c r="D29" s="51"/>
    </row>
  </sheetData>
  <mergeCells count="30"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B29:D29"/>
    <mergeCell ref="C15:C16"/>
    <mergeCell ref="G15:G16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B6EB-A3DC-4F37-9166-1A68BC74A385}">
  <sheetPr>
    <pageSetUpPr fitToPage="1"/>
  </sheetPr>
  <dimension ref="A1:L225"/>
  <sheetViews>
    <sheetView topLeftCell="A67" zoomScale="115" zoomScaleNormal="115" zoomScaleSheetLayoutView="115" workbookViewId="0">
      <selection activeCell="K6" sqref="K6"/>
    </sheetView>
  </sheetViews>
  <sheetFormatPr defaultRowHeight="9"/>
  <cols>
    <col min="1" max="1" width="8.7109375" style="29" customWidth="1"/>
    <col min="2" max="2" width="40.28515625" style="29" customWidth="1"/>
    <col min="3" max="3" width="11.85546875" style="29" customWidth="1"/>
    <col min="4" max="4" width="7.7109375" style="29" customWidth="1"/>
    <col min="5" max="7" width="12.5703125" style="29" customWidth="1"/>
    <col min="8" max="16384" width="9.140625" style="29"/>
  </cols>
  <sheetData>
    <row r="1" spans="1:12" ht="156" customHeight="1">
      <c r="A1" s="72"/>
      <c r="B1" s="72"/>
      <c r="C1" s="72"/>
      <c r="D1" s="72"/>
      <c r="E1" s="72"/>
      <c r="F1" s="72"/>
      <c r="G1" s="72"/>
      <c r="H1" s="66" t="s">
        <v>263</v>
      </c>
      <c r="I1" s="66"/>
      <c r="J1" s="66"/>
      <c r="K1" s="66"/>
      <c r="L1" s="66"/>
    </row>
    <row r="2" spans="1:12" ht="9.9499999999999993" customHeight="1">
      <c r="A2" s="30"/>
      <c r="B2" s="30"/>
      <c r="C2" s="71"/>
      <c r="D2" s="71"/>
      <c r="E2" s="30"/>
      <c r="F2" s="30"/>
      <c r="G2" s="30"/>
    </row>
    <row r="3" spans="1:12" ht="20.100000000000001" customHeight="1">
      <c r="A3" s="73" t="s">
        <v>99</v>
      </c>
      <c r="B3" s="73"/>
      <c r="C3" s="73"/>
      <c r="D3" s="73"/>
      <c r="E3" s="73"/>
      <c r="F3" s="73"/>
      <c r="G3" s="73"/>
      <c r="J3" s="49">
        <v>1</v>
      </c>
    </row>
    <row r="4" spans="1:12" ht="15" customHeight="1">
      <c r="A4" s="69" t="s">
        <v>100</v>
      </c>
      <c r="B4" s="69"/>
      <c r="C4" s="31" t="s">
        <v>3</v>
      </c>
      <c r="D4" s="31" t="s">
        <v>4</v>
      </c>
      <c r="E4" s="31" t="s">
        <v>101</v>
      </c>
      <c r="F4" s="31" t="s">
        <v>102</v>
      </c>
      <c r="G4" s="31" t="s">
        <v>103</v>
      </c>
    </row>
    <row r="5" spans="1:12" ht="29.1" customHeight="1">
      <c r="A5" s="32" t="s">
        <v>104</v>
      </c>
      <c r="B5" s="33" t="s">
        <v>105</v>
      </c>
      <c r="C5" s="32" t="s">
        <v>15</v>
      </c>
      <c r="D5" s="32" t="s">
        <v>16</v>
      </c>
      <c r="E5" s="34">
        <v>1</v>
      </c>
      <c r="F5" s="35">
        <f>ROUND(J5*$J$3,2)</f>
        <v>250</v>
      </c>
      <c r="G5" s="43">
        <f>F5*E5</f>
        <v>250</v>
      </c>
      <c r="J5" s="35">
        <v>250</v>
      </c>
    </row>
    <row r="6" spans="1:12" ht="15" customHeight="1">
      <c r="A6" s="32" t="s">
        <v>106</v>
      </c>
      <c r="B6" s="33" t="s">
        <v>107</v>
      </c>
      <c r="C6" s="32" t="s">
        <v>15</v>
      </c>
      <c r="D6" s="32" t="s">
        <v>108</v>
      </c>
      <c r="E6" s="34">
        <v>1.1299999999999999E-2</v>
      </c>
      <c r="F6" s="35">
        <f t="shared" ref="F6:F8" si="0">ROUND(J6*$J$3,2)</f>
        <v>36.28</v>
      </c>
      <c r="G6" s="43">
        <f t="shared" ref="G6:G8" si="1">F6*E6</f>
        <v>0.409964</v>
      </c>
      <c r="J6" s="35">
        <v>36.28</v>
      </c>
    </row>
    <row r="7" spans="1:12" ht="15" customHeight="1">
      <c r="A7" s="32" t="s">
        <v>109</v>
      </c>
      <c r="B7" s="33" t="s">
        <v>110</v>
      </c>
      <c r="C7" s="32" t="s">
        <v>15</v>
      </c>
      <c r="D7" s="32" t="s">
        <v>108</v>
      </c>
      <c r="E7" s="34">
        <v>1.32E-2</v>
      </c>
      <c r="F7" s="35">
        <f t="shared" si="0"/>
        <v>19.440000000000001</v>
      </c>
      <c r="G7" s="43">
        <f t="shared" si="1"/>
        <v>0.256608</v>
      </c>
      <c r="J7" s="35">
        <v>19.440000000000001</v>
      </c>
    </row>
    <row r="8" spans="1:12" ht="21" customHeight="1">
      <c r="A8" s="32" t="s">
        <v>111</v>
      </c>
      <c r="B8" s="33" t="s">
        <v>112</v>
      </c>
      <c r="C8" s="32" t="s">
        <v>15</v>
      </c>
      <c r="D8" s="32" t="s">
        <v>40</v>
      </c>
      <c r="E8" s="34">
        <v>3.2082999999999999</v>
      </c>
      <c r="F8" s="35">
        <f t="shared" si="0"/>
        <v>4.0999999999999996</v>
      </c>
      <c r="G8" s="43">
        <f t="shared" si="1"/>
        <v>13.154029999999999</v>
      </c>
      <c r="J8" s="35">
        <v>4.0999999999999996</v>
      </c>
    </row>
    <row r="9" spans="1:12" ht="15" customHeight="1">
      <c r="A9" s="30"/>
      <c r="B9" s="30"/>
      <c r="C9" s="30"/>
      <c r="D9" s="30"/>
      <c r="E9" s="70" t="s">
        <v>113</v>
      </c>
      <c r="F9" s="70"/>
      <c r="G9" s="36">
        <f>SUM(G5:G8)</f>
        <v>263.82060200000001</v>
      </c>
      <c r="I9" s="48"/>
    </row>
    <row r="10" spans="1:12" ht="15" customHeight="1">
      <c r="A10" s="69" t="s">
        <v>114</v>
      </c>
      <c r="B10" s="69"/>
      <c r="C10" s="31" t="s">
        <v>3</v>
      </c>
      <c r="D10" s="31" t="s">
        <v>4</v>
      </c>
      <c r="E10" s="31" t="s">
        <v>101</v>
      </c>
      <c r="F10" s="31" t="s">
        <v>102</v>
      </c>
      <c r="G10" s="31" t="s">
        <v>103</v>
      </c>
    </row>
    <row r="11" spans="1:12" ht="20.25" customHeight="1">
      <c r="A11" s="32" t="s">
        <v>115</v>
      </c>
      <c r="B11" s="33" t="s">
        <v>116</v>
      </c>
      <c r="C11" s="32" t="s">
        <v>15</v>
      </c>
      <c r="D11" s="32" t="s">
        <v>117</v>
      </c>
      <c r="E11" s="34">
        <v>0.37290000000000001</v>
      </c>
      <c r="F11" s="35">
        <f t="shared" ref="F11:F12" si="2">ROUND(J11*$J$3,2)</f>
        <v>24.02</v>
      </c>
      <c r="G11" s="43">
        <f t="shared" ref="G11:G12" si="3">F11*E11</f>
        <v>8.957058</v>
      </c>
      <c r="J11" s="35">
        <v>24.02</v>
      </c>
    </row>
    <row r="12" spans="1:12" ht="15" customHeight="1">
      <c r="A12" s="32" t="s">
        <v>118</v>
      </c>
      <c r="B12" s="33" t="s">
        <v>119</v>
      </c>
      <c r="C12" s="32" t="s">
        <v>15</v>
      </c>
      <c r="D12" s="32" t="s">
        <v>117</v>
      </c>
      <c r="E12" s="34">
        <v>1.1186</v>
      </c>
      <c r="F12" s="35">
        <f t="shared" si="2"/>
        <v>18.12</v>
      </c>
      <c r="G12" s="43">
        <f t="shared" si="3"/>
        <v>20.269032000000003</v>
      </c>
      <c r="J12" s="35">
        <v>18.12</v>
      </c>
    </row>
    <row r="13" spans="1:12" ht="18" customHeight="1">
      <c r="A13" s="30"/>
      <c r="B13" s="30"/>
      <c r="C13" s="30"/>
      <c r="D13" s="30"/>
      <c r="E13" s="70" t="s">
        <v>120</v>
      </c>
      <c r="F13" s="70"/>
      <c r="G13" s="36">
        <f>G12+G11</f>
        <v>29.226090000000003</v>
      </c>
    </row>
    <row r="14" spans="1:12" ht="15" customHeight="1">
      <c r="A14" s="69" t="s">
        <v>121</v>
      </c>
      <c r="B14" s="69"/>
      <c r="C14" s="31" t="s">
        <v>3</v>
      </c>
      <c r="D14" s="31" t="s">
        <v>4</v>
      </c>
      <c r="E14" s="31" t="s">
        <v>101</v>
      </c>
      <c r="F14" s="31" t="s">
        <v>102</v>
      </c>
      <c r="G14" s="31" t="s">
        <v>103</v>
      </c>
    </row>
    <row r="15" spans="1:12" ht="20.25" customHeight="1">
      <c r="A15" s="32" t="s">
        <v>122</v>
      </c>
      <c r="B15" s="33" t="s">
        <v>123</v>
      </c>
      <c r="C15" s="32" t="s">
        <v>15</v>
      </c>
      <c r="D15" s="32" t="s">
        <v>16</v>
      </c>
      <c r="E15" s="34">
        <v>0.5</v>
      </c>
      <c r="F15" s="35">
        <f>ROUND(J15*$J$3,2)</f>
        <v>20.66</v>
      </c>
      <c r="G15" s="43">
        <f>F15*E15</f>
        <v>10.33</v>
      </c>
      <c r="J15" s="35">
        <v>20.66</v>
      </c>
    </row>
    <row r="16" spans="1:12" ht="15" customHeight="1">
      <c r="A16" s="30"/>
      <c r="B16" s="30"/>
      <c r="C16" s="30"/>
      <c r="D16" s="30"/>
      <c r="E16" s="70" t="s">
        <v>124</v>
      </c>
      <c r="F16" s="70"/>
      <c r="G16" s="36">
        <f>G15</f>
        <v>10.33</v>
      </c>
    </row>
    <row r="17" spans="1:10" ht="15" customHeight="1">
      <c r="A17" s="30"/>
      <c r="B17" s="30"/>
      <c r="C17" s="30"/>
      <c r="D17" s="30"/>
      <c r="E17" s="65" t="s">
        <v>125</v>
      </c>
      <c r="F17" s="65"/>
      <c r="G17" s="45">
        <f>ROUND(G16+G13+G9,2)</f>
        <v>303.38</v>
      </c>
    </row>
    <row r="18" spans="1:10" ht="9.9499999999999993" customHeight="1">
      <c r="A18" s="30"/>
      <c r="B18" s="30"/>
      <c r="C18" s="71"/>
      <c r="D18" s="71"/>
      <c r="E18" s="30"/>
      <c r="F18" s="30"/>
      <c r="G18" s="30"/>
    </row>
    <row r="19" spans="1:10" ht="20.100000000000001" customHeight="1">
      <c r="A19" s="67" t="s">
        <v>126</v>
      </c>
      <c r="B19" s="67"/>
      <c r="C19" s="67"/>
      <c r="D19" s="67"/>
      <c r="E19" s="67"/>
      <c r="F19" s="67"/>
      <c r="G19" s="67"/>
    </row>
    <row r="20" spans="1:10" ht="20.100000000000001" customHeight="1">
      <c r="A20" s="68" t="s">
        <v>127</v>
      </c>
      <c r="B20" s="68"/>
      <c r="C20" s="68"/>
      <c r="D20" s="31" t="s">
        <v>4</v>
      </c>
      <c r="E20" s="31" t="s">
        <v>128</v>
      </c>
      <c r="F20" s="31" t="s">
        <v>129</v>
      </c>
      <c r="G20" s="31" t="s">
        <v>130</v>
      </c>
    </row>
    <row r="21" spans="1:10" ht="15" customHeight="1">
      <c r="A21" s="37" t="s">
        <v>131</v>
      </c>
      <c r="B21" s="64" t="s">
        <v>132</v>
      </c>
      <c r="C21" s="64"/>
      <c r="D21" s="37" t="s">
        <v>32</v>
      </c>
      <c r="E21" s="38">
        <v>1</v>
      </c>
      <c r="F21" s="35">
        <f t="shared" ref="F21:F26" si="4">ROUND(J21*$J$3,2)</f>
        <v>6.78</v>
      </c>
      <c r="G21" s="43">
        <f t="shared" ref="G21:G26" si="5">F21*E21</f>
        <v>6.78</v>
      </c>
      <c r="J21" s="39">
        <v>6.78</v>
      </c>
    </row>
    <row r="22" spans="1:10" ht="27.75" customHeight="1">
      <c r="A22" s="37" t="s">
        <v>133</v>
      </c>
      <c r="B22" s="64" t="s">
        <v>134</v>
      </c>
      <c r="C22" s="64"/>
      <c r="D22" s="37" t="s">
        <v>32</v>
      </c>
      <c r="E22" s="38">
        <v>0.5</v>
      </c>
      <c r="F22" s="35">
        <f t="shared" si="4"/>
        <v>3.6</v>
      </c>
      <c r="G22" s="43">
        <f t="shared" si="5"/>
        <v>1.8</v>
      </c>
      <c r="J22" s="39">
        <v>3.6</v>
      </c>
    </row>
    <row r="23" spans="1:10" ht="19.5" customHeight="1">
      <c r="A23" s="37" t="s">
        <v>135</v>
      </c>
      <c r="B23" s="64" t="s">
        <v>136</v>
      </c>
      <c r="C23" s="64"/>
      <c r="D23" s="37" t="s">
        <v>32</v>
      </c>
      <c r="E23" s="38">
        <v>20</v>
      </c>
      <c r="F23" s="35">
        <f t="shared" si="4"/>
        <v>0.19</v>
      </c>
      <c r="G23" s="43">
        <f t="shared" si="5"/>
        <v>3.8</v>
      </c>
      <c r="J23" s="39">
        <v>0.19</v>
      </c>
    </row>
    <row r="24" spans="1:10" ht="21.75" customHeight="1">
      <c r="A24" s="37" t="s">
        <v>137</v>
      </c>
      <c r="B24" s="64" t="s">
        <v>138</v>
      </c>
      <c r="C24" s="64"/>
      <c r="D24" s="37" t="s">
        <v>32</v>
      </c>
      <c r="E24" s="38">
        <v>2</v>
      </c>
      <c r="F24" s="35">
        <f t="shared" si="4"/>
        <v>9.1</v>
      </c>
      <c r="G24" s="43">
        <f t="shared" si="5"/>
        <v>18.2</v>
      </c>
      <c r="J24" s="39">
        <v>9.1</v>
      </c>
    </row>
    <row r="25" spans="1:10" ht="21" customHeight="1">
      <c r="A25" s="37" t="s">
        <v>139</v>
      </c>
      <c r="B25" s="64" t="s">
        <v>140</v>
      </c>
      <c r="C25" s="64"/>
      <c r="D25" s="37" t="s">
        <v>32</v>
      </c>
      <c r="E25" s="38">
        <v>5</v>
      </c>
      <c r="F25" s="35">
        <f t="shared" si="4"/>
        <v>3.13</v>
      </c>
      <c r="G25" s="43">
        <f t="shared" si="5"/>
        <v>15.649999999999999</v>
      </c>
      <c r="J25" s="39">
        <v>3.13</v>
      </c>
    </row>
    <row r="26" spans="1:10" ht="19.5" customHeight="1">
      <c r="A26" s="37" t="s">
        <v>141</v>
      </c>
      <c r="B26" s="64" t="s">
        <v>142</v>
      </c>
      <c r="C26" s="64"/>
      <c r="D26" s="37" t="s">
        <v>32</v>
      </c>
      <c r="E26" s="38">
        <v>1</v>
      </c>
      <c r="F26" s="35">
        <f t="shared" si="4"/>
        <v>15</v>
      </c>
      <c r="G26" s="43">
        <f t="shared" si="5"/>
        <v>15</v>
      </c>
      <c r="J26" s="39">
        <v>15</v>
      </c>
    </row>
    <row r="27" spans="1:10" ht="15" customHeight="1">
      <c r="A27" s="28"/>
      <c r="B27" s="28"/>
      <c r="C27" s="28"/>
      <c r="D27" s="28"/>
      <c r="E27" s="65" t="s">
        <v>143</v>
      </c>
      <c r="F27" s="65"/>
      <c r="G27" s="40">
        <f>SUM(G21:G26)</f>
        <v>61.23</v>
      </c>
    </row>
    <row r="28" spans="1:10" ht="20.100000000000001" customHeight="1">
      <c r="A28" s="68" t="s">
        <v>144</v>
      </c>
      <c r="B28" s="68"/>
      <c r="C28" s="68"/>
      <c r="D28" s="31" t="s">
        <v>4</v>
      </c>
      <c r="E28" s="31" t="s">
        <v>128</v>
      </c>
      <c r="F28" s="31" t="s">
        <v>102</v>
      </c>
      <c r="G28" s="31" t="s">
        <v>130</v>
      </c>
    </row>
    <row r="29" spans="1:10" ht="21" customHeight="1">
      <c r="A29" s="37" t="s">
        <v>145</v>
      </c>
      <c r="B29" s="64" t="s">
        <v>146</v>
      </c>
      <c r="C29" s="64"/>
      <c r="D29" s="37" t="s">
        <v>147</v>
      </c>
      <c r="E29" s="41">
        <v>4</v>
      </c>
      <c r="F29" s="35">
        <f t="shared" ref="F29:F33" si="6">ROUND(J29*$J$3,2)</f>
        <v>117.89</v>
      </c>
      <c r="G29" s="43">
        <f t="shared" ref="G29:G33" si="7">F29*E29</f>
        <v>471.56</v>
      </c>
      <c r="J29" s="39">
        <v>117.89</v>
      </c>
    </row>
    <row r="30" spans="1:10" ht="15" customHeight="1">
      <c r="A30" s="37" t="s">
        <v>148</v>
      </c>
      <c r="B30" s="64" t="s">
        <v>149</v>
      </c>
      <c r="C30" s="64"/>
      <c r="D30" s="37" t="s">
        <v>147</v>
      </c>
      <c r="E30" s="41">
        <v>6</v>
      </c>
      <c r="F30" s="35">
        <f t="shared" si="6"/>
        <v>120.75</v>
      </c>
      <c r="G30" s="43">
        <f t="shared" si="7"/>
        <v>724.5</v>
      </c>
      <c r="J30" s="39">
        <v>120.75</v>
      </c>
    </row>
    <row r="31" spans="1:10" ht="18" customHeight="1">
      <c r="A31" s="37" t="s">
        <v>150</v>
      </c>
      <c r="B31" s="64" t="s">
        <v>151</v>
      </c>
      <c r="C31" s="64"/>
      <c r="D31" s="37" t="s">
        <v>147</v>
      </c>
      <c r="E31" s="41">
        <v>1.5</v>
      </c>
      <c r="F31" s="35">
        <f t="shared" si="6"/>
        <v>148.71</v>
      </c>
      <c r="G31" s="43">
        <f t="shared" si="7"/>
        <v>223.065</v>
      </c>
      <c r="J31" s="39">
        <v>148.71</v>
      </c>
    </row>
    <row r="32" spans="1:10" ht="15" customHeight="1">
      <c r="A32" s="37" t="s">
        <v>152</v>
      </c>
      <c r="B32" s="64" t="s">
        <v>153</v>
      </c>
      <c r="C32" s="64"/>
      <c r="D32" s="37" t="s">
        <v>147</v>
      </c>
      <c r="E32" s="41">
        <v>6</v>
      </c>
      <c r="F32" s="35">
        <f t="shared" si="6"/>
        <v>64.650000000000006</v>
      </c>
      <c r="G32" s="43">
        <f t="shared" si="7"/>
        <v>387.90000000000003</v>
      </c>
      <c r="J32" s="39">
        <v>64.650000000000006</v>
      </c>
    </row>
    <row r="33" spans="1:10" ht="15" customHeight="1">
      <c r="A33" s="37" t="s">
        <v>154</v>
      </c>
      <c r="B33" s="64" t="s">
        <v>155</v>
      </c>
      <c r="C33" s="64"/>
      <c r="D33" s="37" t="s">
        <v>147</v>
      </c>
      <c r="E33" s="41">
        <v>4</v>
      </c>
      <c r="F33" s="35">
        <f t="shared" si="6"/>
        <v>36.06</v>
      </c>
      <c r="G33" s="43">
        <f t="shared" si="7"/>
        <v>144.24</v>
      </c>
      <c r="J33" s="39">
        <v>36.06</v>
      </c>
    </row>
    <row r="34" spans="1:10" ht="15" customHeight="1">
      <c r="A34" s="28"/>
      <c r="B34" s="28"/>
      <c r="C34" s="28"/>
      <c r="D34" s="28"/>
      <c r="E34" s="65" t="s">
        <v>156</v>
      </c>
      <c r="F34" s="65"/>
      <c r="G34" s="40">
        <f>SUM(G29:G33)</f>
        <v>1951.2650000000001</v>
      </c>
    </row>
    <row r="35" spans="1:10" ht="15" customHeight="1">
      <c r="A35" s="30"/>
      <c r="B35" s="30"/>
      <c r="C35" s="30"/>
      <c r="D35" s="30"/>
      <c r="E35" s="65" t="s">
        <v>157</v>
      </c>
      <c r="F35" s="65"/>
      <c r="G35" s="39">
        <f>G34+G27</f>
        <v>2012.4950000000001</v>
      </c>
    </row>
    <row r="36" spans="1:10" ht="15" customHeight="1">
      <c r="A36" s="30"/>
      <c r="B36" s="30"/>
      <c r="C36" s="30"/>
      <c r="D36" s="30"/>
      <c r="E36" s="65" t="s">
        <v>125</v>
      </c>
      <c r="F36" s="65"/>
      <c r="G36" s="45">
        <f>ROUND(G35,2)</f>
        <v>2012.5</v>
      </c>
    </row>
    <row r="37" spans="1:10" ht="9.9499999999999993" customHeight="1">
      <c r="A37" s="30"/>
      <c r="B37" s="30"/>
      <c r="C37" s="71"/>
      <c r="D37" s="71"/>
      <c r="E37" s="30"/>
      <c r="F37" s="30"/>
      <c r="G37" s="30"/>
    </row>
    <row r="38" spans="1:10" ht="20.100000000000001" customHeight="1">
      <c r="A38" s="67" t="s">
        <v>158</v>
      </c>
      <c r="B38" s="67"/>
      <c r="C38" s="67"/>
      <c r="D38" s="67"/>
      <c r="E38" s="67"/>
      <c r="F38" s="67"/>
      <c r="G38" s="67"/>
    </row>
    <row r="39" spans="1:10" ht="15" customHeight="1">
      <c r="A39" s="69" t="s">
        <v>114</v>
      </c>
      <c r="B39" s="69"/>
      <c r="C39" s="31" t="s">
        <v>3</v>
      </c>
      <c r="D39" s="31" t="s">
        <v>4</v>
      </c>
      <c r="E39" s="31" t="s">
        <v>101</v>
      </c>
      <c r="F39" s="31" t="s">
        <v>102</v>
      </c>
      <c r="G39" s="31" t="s">
        <v>103</v>
      </c>
    </row>
    <row r="40" spans="1:10" ht="15" customHeight="1">
      <c r="A40" s="32" t="s">
        <v>159</v>
      </c>
      <c r="B40" s="33" t="s">
        <v>160</v>
      </c>
      <c r="C40" s="32" t="s">
        <v>20</v>
      </c>
      <c r="D40" s="32" t="s">
        <v>147</v>
      </c>
      <c r="E40" s="42">
        <v>0.27710299999999999</v>
      </c>
      <c r="F40" s="35">
        <f t="shared" ref="F40:F41" si="8">ROUND(J40*$J$3,2)</f>
        <v>24.37</v>
      </c>
      <c r="G40" s="43">
        <f t="shared" ref="G40:G41" si="9">F40*E40</f>
        <v>6.7530001100000003</v>
      </c>
      <c r="J40" s="43">
        <v>24.37</v>
      </c>
    </row>
    <row r="41" spans="1:10" ht="15" customHeight="1">
      <c r="A41" s="32" t="s">
        <v>161</v>
      </c>
      <c r="B41" s="33" t="s">
        <v>119</v>
      </c>
      <c r="C41" s="32" t="s">
        <v>20</v>
      </c>
      <c r="D41" s="32" t="s">
        <v>147</v>
      </c>
      <c r="E41" s="42">
        <v>0.55420599999999998</v>
      </c>
      <c r="F41" s="35">
        <f t="shared" si="8"/>
        <v>18.12</v>
      </c>
      <c r="G41" s="43">
        <f t="shared" si="9"/>
        <v>10.04221272</v>
      </c>
      <c r="J41" s="43">
        <v>18.12</v>
      </c>
    </row>
    <row r="42" spans="1:10" ht="18" customHeight="1">
      <c r="A42" s="30"/>
      <c r="B42" s="30"/>
      <c r="C42" s="30"/>
      <c r="D42" s="30"/>
      <c r="E42" s="70" t="s">
        <v>120</v>
      </c>
      <c r="F42" s="70"/>
      <c r="G42" s="44">
        <f>G41+G40</f>
        <v>16.795212830000001</v>
      </c>
    </row>
    <row r="43" spans="1:10" ht="15" customHeight="1">
      <c r="A43" s="30"/>
      <c r="B43" s="30"/>
      <c r="C43" s="30"/>
      <c r="D43" s="30"/>
      <c r="E43" s="65" t="s">
        <v>125</v>
      </c>
      <c r="F43" s="65"/>
      <c r="G43" s="45">
        <f>ROUND(G42,2)</f>
        <v>16.8</v>
      </c>
    </row>
    <row r="44" spans="1:10" ht="9.9499999999999993" customHeight="1">
      <c r="A44" s="30"/>
      <c r="B44" s="30"/>
      <c r="C44" s="71"/>
      <c r="D44" s="71"/>
      <c r="E44" s="30"/>
      <c r="F44" s="30"/>
      <c r="G44" s="30"/>
    </row>
    <row r="45" spans="1:10" ht="20.100000000000001" customHeight="1">
      <c r="A45" s="67" t="s">
        <v>162</v>
      </c>
      <c r="B45" s="67"/>
      <c r="C45" s="67"/>
      <c r="D45" s="67"/>
      <c r="E45" s="67"/>
      <c r="F45" s="67"/>
      <c r="G45" s="67"/>
    </row>
    <row r="46" spans="1:10" ht="15" customHeight="1">
      <c r="A46" s="69" t="s">
        <v>163</v>
      </c>
      <c r="B46" s="69"/>
      <c r="C46" s="31" t="s">
        <v>3</v>
      </c>
      <c r="D46" s="31" t="s">
        <v>4</v>
      </c>
      <c r="E46" s="31" t="s">
        <v>101</v>
      </c>
      <c r="F46" s="31" t="s">
        <v>102</v>
      </c>
      <c r="G46" s="31" t="s">
        <v>103</v>
      </c>
    </row>
    <row r="47" spans="1:10" ht="15" customHeight="1">
      <c r="A47" s="32" t="s">
        <v>164</v>
      </c>
      <c r="B47" s="33" t="s">
        <v>165</v>
      </c>
      <c r="C47" s="32" t="s">
        <v>31</v>
      </c>
      <c r="D47" s="32" t="s">
        <v>166</v>
      </c>
      <c r="E47" s="34">
        <v>0.2</v>
      </c>
      <c r="F47" s="35">
        <f t="shared" ref="F47:F48" si="10">ROUND(J47*$J$3,2)</f>
        <v>3.73</v>
      </c>
      <c r="G47" s="43">
        <f t="shared" ref="G47:G48" si="11">F47*E47</f>
        <v>0.746</v>
      </c>
      <c r="J47" s="35">
        <v>3.73</v>
      </c>
    </row>
    <row r="48" spans="1:10" ht="15" customHeight="1">
      <c r="A48" s="32" t="s">
        <v>167</v>
      </c>
      <c r="B48" s="33" t="s">
        <v>168</v>
      </c>
      <c r="C48" s="32" t="s">
        <v>31</v>
      </c>
      <c r="D48" s="32" t="s">
        <v>166</v>
      </c>
      <c r="E48" s="34">
        <v>2</v>
      </c>
      <c r="F48" s="35">
        <f t="shared" si="10"/>
        <v>3.83</v>
      </c>
      <c r="G48" s="43">
        <f t="shared" si="11"/>
        <v>7.66</v>
      </c>
      <c r="J48" s="35">
        <v>3.83</v>
      </c>
    </row>
    <row r="49" spans="1:10" ht="15" customHeight="1">
      <c r="A49" s="30"/>
      <c r="B49" s="30"/>
      <c r="C49" s="30"/>
      <c r="D49" s="30"/>
      <c r="E49" s="70" t="s">
        <v>169</v>
      </c>
      <c r="F49" s="70"/>
      <c r="G49" s="36">
        <f>G48+G47</f>
        <v>8.4060000000000006</v>
      </c>
    </row>
    <row r="50" spans="1:10" ht="15" customHeight="1">
      <c r="A50" s="69" t="s">
        <v>170</v>
      </c>
      <c r="B50" s="69"/>
      <c r="C50" s="31" t="s">
        <v>3</v>
      </c>
      <c r="D50" s="31" t="s">
        <v>4</v>
      </c>
      <c r="E50" s="31" t="s">
        <v>101</v>
      </c>
      <c r="F50" s="31" t="s">
        <v>102</v>
      </c>
      <c r="G50" s="31" t="s">
        <v>103</v>
      </c>
    </row>
    <row r="51" spans="1:10" ht="15" customHeight="1">
      <c r="A51" s="32" t="s">
        <v>171</v>
      </c>
      <c r="B51" s="33" t="s">
        <v>172</v>
      </c>
      <c r="C51" s="32" t="s">
        <v>31</v>
      </c>
      <c r="D51" s="32" t="s">
        <v>166</v>
      </c>
      <c r="E51" s="34">
        <v>0.2</v>
      </c>
      <c r="F51" s="35">
        <f t="shared" ref="F51:F52" si="12">ROUND(J51*$J$3,2)</f>
        <v>18.21</v>
      </c>
      <c r="G51" s="43">
        <f t="shared" ref="G51:G52" si="13">F51*E51</f>
        <v>3.6420000000000003</v>
      </c>
      <c r="J51" s="35">
        <v>18.21</v>
      </c>
    </row>
    <row r="52" spans="1:10" ht="15" customHeight="1">
      <c r="A52" s="32" t="s">
        <v>173</v>
      </c>
      <c r="B52" s="33" t="s">
        <v>174</v>
      </c>
      <c r="C52" s="32" t="s">
        <v>31</v>
      </c>
      <c r="D52" s="32" t="s">
        <v>166</v>
      </c>
      <c r="E52" s="34">
        <v>2</v>
      </c>
      <c r="F52" s="35">
        <f t="shared" si="12"/>
        <v>13.65</v>
      </c>
      <c r="G52" s="43">
        <f t="shared" si="13"/>
        <v>27.3</v>
      </c>
      <c r="J52" s="35">
        <v>13.65</v>
      </c>
    </row>
    <row r="53" spans="1:10" ht="15" customHeight="1">
      <c r="A53" s="30"/>
      <c r="B53" s="30"/>
      <c r="C53" s="30"/>
      <c r="D53" s="30"/>
      <c r="E53" s="70" t="s">
        <v>175</v>
      </c>
      <c r="F53" s="70"/>
      <c r="G53" s="36">
        <f>G52+G51</f>
        <v>30.942</v>
      </c>
    </row>
    <row r="54" spans="1:10" ht="15" customHeight="1">
      <c r="A54" s="30"/>
      <c r="B54" s="30"/>
      <c r="C54" s="30"/>
      <c r="D54" s="30"/>
      <c r="E54" s="65" t="s">
        <v>125</v>
      </c>
      <c r="F54" s="65"/>
      <c r="G54" s="45">
        <f>ROUND(G53+G49,2)</f>
        <v>39.35</v>
      </c>
    </row>
    <row r="55" spans="1:10" ht="9.9499999999999993" customHeight="1">
      <c r="A55" s="30"/>
      <c r="B55" s="30"/>
      <c r="C55" s="71"/>
      <c r="D55" s="71"/>
      <c r="E55" s="30"/>
      <c r="F55" s="30"/>
      <c r="G55" s="30"/>
    </row>
    <row r="56" spans="1:10" ht="20.100000000000001" customHeight="1">
      <c r="A56" s="67" t="s">
        <v>176</v>
      </c>
      <c r="B56" s="67"/>
      <c r="C56" s="67"/>
      <c r="D56" s="67"/>
      <c r="E56" s="67"/>
      <c r="F56" s="67"/>
      <c r="G56" s="67"/>
    </row>
    <row r="57" spans="1:10" ht="20.100000000000001" customHeight="1">
      <c r="A57" s="68" t="s">
        <v>127</v>
      </c>
      <c r="B57" s="68"/>
      <c r="C57" s="68"/>
      <c r="D57" s="31" t="s">
        <v>4</v>
      </c>
      <c r="E57" s="31" t="s">
        <v>128</v>
      </c>
      <c r="F57" s="31" t="s">
        <v>129</v>
      </c>
      <c r="G57" s="31" t="s">
        <v>130</v>
      </c>
    </row>
    <row r="58" spans="1:10" ht="26.25" customHeight="1">
      <c r="A58" s="37" t="s">
        <v>177</v>
      </c>
      <c r="B58" s="64" t="s">
        <v>178</v>
      </c>
      <c r="C58" s="64"/>
      <c r="D58" s="37" t="s">
        <v>36</v>
      </c>
      <c r="E58" s="38">
        <v>4.0999999999999996</v>
      </c>
      <c r="F58" s="35">
        <f t="shared" ref="F58:F60" si="14">ROUND(J58*$J$3,2)</f>
        <v>0.66</v>
      </c>
      <c r="G58" s="43">
        <f t="shared" ref="G58:G60" si="15">F58*E58</f>
        <v>2.706</v>
      </c>
      <c r="J58" s="39">
        <v>0.66</v>
      </c>
    </row>
    <row r="59" spans="1:10" ht="27.75" customHeight="1">
      <c r="A59" s="37" t="s">
        <v>179</v>
      </c>
      <c r="B59" s="64" t="s">
        <v>180</v>
      </c>
      <c r="C59" s="64"/>
      <c r="D59" s="37" t="s">
        <v>32</v>
      </c>
      <c r="E59" s="38">
        <v>0.46</v>
      </c>
      <c r="F59" s="35">
        <f t="shared" si="14"/>
        <v>115.5</v>
      </c>
      <c r="G59" s="43">
        <f t="shared" si="15"/>
        <v>53.13</v>
      </c>
      <c r="J59" s="39">
        <v>115.5</v>
      </c>
    </row>
    <row r="60" spans="1:10" ht="28.5" customHeight="1">
      <c r="A60" s="37" t="s">
        <v>181</v>
      </c>
      <c r="B60" s="64" t="s">
        <v>182</v>
      </c>
      <c r="C60" s="64"/>
      <c r="D60" s="37" t="s">
        <v>32</v>
      </c>
      <c r="E60" s="38">
        <v>0.04</v>
      </c>
      <c r="F60" s="35">
        <f t="shared" si="14"/>
        <v>115.64</v>
      </c>
      <c r="G60" s="43">
        <f t="shared" si="15"/>
        <v>4.6256000000000004</v>
      </c>
      <c r="J60" s="39">
        <v>115.64</v>
      </c>
    </row>
    <row r="61" spans="1:10" ht="15" customHeight="1">
      <c r="A61" s="28"/>
      <c r="B61" s="28"/>
      <c r="C61" s="28"/>
      <c r="D61" s="28"/>
      <c r="E61" s="65" t="s">
        <v>143</v>
      </c>
      <c r="F61" s="65"/>
      <c r="G61" s="40">
        <f>SUM(G58:G60)</f>
        <v>60.461600000000004</v>
      </c>
    </row>
    <row r="62" spans="1:10" ht="20.100000000000001" customHeight="1">
      <c r="A62" s="68" t="s">
        <v>144</v>
      </c>
      <c r="B62" s="68"/>
      <c r="C62" s="68"/>
      <c r="D62" s="31" t="s">
        <v>4</v>
      </c>
      <c r="E62" s="31" t="s">
        <v>128</v>
      </c>
      <c r="F62" s="31" t="s">
        <v>102</v>
      </c>
      <c r="G62" s="31" t="s">
        <v>130</v>
      </c>
    </row>
    <row r="63" spans="1:10" ht="15" customHeight="1">
      <c r="A63" s="37" t="s">
        <v>159</v>
      </c>
      <c r="B63" s="64" t="s">
        <v>160</v>
      </c>
      <c r="C63" s="64"/>
      <c r="D63" s="37" t="s">
        <v>147</v>
      </c>
      <c r="E63" s="41">
        <v>0.5</v>
      </c>
      <c r="F63" s="35">
        <f t="shared" ref="F63:F66" si="16">ROUND(J63*$J$3,2)</f>
        <v>24.37</v>
      </c>
      <c r="G63" s="43">
        <f t="shared" ref="G63:G66" si="17">F63*E63</f>
        <v>12.185</v>
      </c>
      <c r="J63" s="39">
        <v>24.37</v>
      </c>
    </row>
    <row r="64" spans="1:10" ht="15" customHeight="1">
      <c r="A64" s="37" t="s">
        <v>161</v>
      </c>
      <c r="B64" s="64" t="s">
        <v>119</v>
      </c>
      <c r="C64" s="64"/>
      <c r="D64" s="37" t="s">
        <v>147</v>
      </c>
      <c r="E64" s="41">
        <v>1</v>
      </c>
      <c r="F64" s="35">
        <f t="shared" si="16"/>
        <v>18.12</v>
      </c>
      <c r="G64" s="43">
        <f t="shared" si="17"/>
        <v>18.12</v>
      </c>
      <c r="J64" s="39">
        <v>18.12</v>
      </c>
    </row>
    <row r="65" spans="1:10" ht="18.75" customHeight="1">
      <c r="A65" s="37" t="s">
        <v>183</v>
      </c>
      <c r="B65" s="64" t="s">
        <v>184</v>
      </c>
      <c r="C65" s="64"/>
      <c r="D65" s="37" t="s">
        <v>64</v>
      </c>
      <c r="E65" s="41">
        <v>0.2</v>
      </c>
      <c r="F65" s="35">
        <f t="shared" si="16"/>
        <v>61.8</v>
      </c>
      <c r="G65" s="43">
        <f t="shared" si="17"/>
        <v>12.36</v>
      </c>
      <c r="J65" s="39">
        <v>61.8</v>
      </c>
    </row>
    <row r="66" spans="1:10" ht="19.5" customHeight="1">
      <c r="A66" s="37" t="s">
        <v>185</v>
      </c>
      <c r="B66" s="64" t="s">
        <v>186</v>
      </c>
      <c r="C66" s="64"/>
      <c r="D66" s="37" t="s">
        <v>64</v>
      </c>
      <c r="E66" s="41">
        <v>0.19</v>
      </c>
      <c r="F66" s="35">
        <f t="shared" si="16"/>
        <v>95.56</v>
      </c>
      <c r="G66" s="43">
        <f t="shared" si="17"/>
        <v>18.156400000000001</v>
      </c>
      <c r="J66" s="39">
        <v>95.56</v>
      </c>
    </row>
    <row r="67" spans="1:10" ht="15" customHeight="1">
      <c r="A67" s="28"/>
      <c r="B67" s="28"/>
      <c r="C67" s="28"/>
      <c r="D67" s="28"/>
      <c r="E67" s="65" t="s">
        <v>156</v>
      </c>
      <c r="F67" s="65"/>
      <c r="G67" s="40">
        <f>SUM(G63:G66)</f>
        <v>60.821399999999997</v>
      </c>
    </row>
    <row r="68" spans="1:10" ht="15" customHeight="1">
      <c r="A68" s="30"/>
      <c r="B68" s="30"/>
      <c r="C68" s="30"/>
      <c r="D68" s="30"/>
      <c r="E68" s="65" t="s">
        <v>157</v>
      </c>
      <c r="F68" s="65"/>
      <c r="G68" s="39">
        <f>G67+G61</f>
        <v>121.283</v>
      </c>
    </row>
    <row r="69" spans="1:10" ht="15" customHeight="1">
      <c r="A69" s="30"/>
      <c r="B69" s="30"/>
      <c r="C69" s="30"/>
      <c r="D69" s="30"/>
      <c r="E69" s="65" t="s">
        <v>125</v>
      </c>
      <c r="F69" s="65"/>
      <c r="G69" s="45">
        <f>ROUND(G68,2)</f>
        <v>121.28</v>
      </c>
    </row>
    <row r="70" spans="1:10" ht="9.9499999999999993" customHeight="1">
      <c r="A70" s="30"/>
      <c r="B70" s="30"/>
      <c r="C70" s="71"/>
      <c r="D70" s="71"/>
      <c r="E70" s="30"/>
      <c r="F70" s="30"/>
      <c r="G70" s="30"/>
    </row>
    <row r="71" spans="1:10" ht="20.100000000000001" customHeight="1">
      <c r="A71" s="67" t="s">
        <v>187</v>
      </c>
      <c r="B71" s="67"/>
      <c r="C71" s="67"/>
      <c r="D71" s="67"/>
      <c r="E71" s="67"/>
      <c r="F71" s="67"/>
      <c r="G71" s="67"/>
    </row>
    <row r="72" spans="1:10" ht="15" customHeight="1">
      <c r="A72" s="69" t="s">
        <v>100</v>
      </c>
      <c r="B72" s="69"/>
      <c r="C72" s="31" t="s">
        <v>3</v>
      </c>
      <c r="D72" s="31" t="s">
        <v>4</v>
      </c>
      <c r="E72" s="31" t="s">
        <v>101</v>
      </c>
      <c r="F72" s="31" t="s">
        <v>102</v>
      </c>
      <c r="G72" s="31" t="s">
        <v>103</v>
      </c>
    </row>
    <row r="73" spans="1:10" ht="21" customHeight="1">
      <c r="A73" s="32" t="s">
        <v>188</v>
      </c>
      <c r="B73" s="33" t="s">
        <v>189</v>
      </c>
      <c r="C73" s="32" t="s">
        <v>15</v>
      </c>
      <c r="D73" s="32" t="s">
        <v>108</v>
      </c>
      <c r="E73" s="34">
        <v>5.3842540000000001E-2</v>
      </c>
      <c r="F73" s="35">
        <f t="shared" ref="F73" si="18">ROUND(J73*$J$3,2)</f>
        <v>27</v>
      </c>
      <c r="G73" s="43">
        <f t="shared" ref="G73" si="19">F73*E73</f>
        <v>1.4537485800000001</v>
      </c>
      <c r="J73" s="35">
        <v>27</v>
      </c>
    </row>
    <row r="74" spans="1:10" ht="15" customHeight="1">
      <c r="A74" s="30"/>
      <c r="B74" s="30"/>
      <c r="C74" s="30"/>
      <c r="D74" s="30"/>
      <c r="E74" s="70" t="s">
        <v>113</v>
      </c>
      <c r="F74" s="70"/>
      <c r="G74" s="36">
        <f>G73</f>
        <v>1.4537485800000001</v>
      </c>
    </row>
    <row r="75" spans="1:10" ht="15" customHeight="1">
      <c r="A75" s="69" t="s">
        <v>114</v>
      </c>
      <c r="B75" s="69"/>
      <c r="C75" s="31" t="s">
        <v>3</v>
      </c>
      <c r="D75" s="31" t="s">
        <v>4</v>
      </c>
      <c r="E75" s="31" t="s">
        <v>101</v>
      </c>
      <c r="F75" s="31" t="s">
        <v>102</v>
      </c>
      <c r="G75" s="31" t="s">
        <v>103</v>
      </c>
    </row>
    <row r="76" spans="1:10" ht="15" customHeight="1">
      <c r="A76" s="32" t="s">
        <v>190</v>
      </c>
      <c r="B76" s="33" t="s">
        <v>160</v>
      </c>
      <c r="C76" s="32" t="s">
        <v>15</v>
      </c>
      <c r="D76" s="32" t="s">
        <v>117</v>
      </c>
      <c r="E76" s="34">
        <v>1.0317370100000001</v>
      </c>
      <c r="F76" s="35">
        <f t="shared" ref="F76:F77" si="20">ROUND(J76*$J$3,2)</f>
        <v>24.36</v>
      </c>
      <c r="G76" s="43">
        <f t="shared" ref="G76:G77" si="21">F76*E76</f>
        <v>25.133113563600002</v>
      </c>
      <c r="J76" s="35">
        <v>24.36</v>
      </c>
    </row>
    <row r="77" spans="1:10" ht="15" customHeight="1">
      <c r="A77" s="32" t="s">
        <v>118</v>
      </c>
      <c r="B77" s="33" t="s">
        <v>119</v>
      </c>
      <c r="C77" s="32" t="s">
        <v>15</v>
      </c>
      <c r="D77" s="32" t="s">
        <v>117</v>
      </c>
      <c r="E77" s="34">
        <v>1.0317370100000001</v>
      </c>
      <c r="F77" s="35">
        <f t="shared" si="20"/>
        <v>18.12</v>
      </c>
      <c r="G77" s="43">
        <f t="shared" si="21"/>
        <v>18.695074621200003</v>
      </c>
      <c r="J77" s="35">
        <v>18.12</v>
      </c>
    </row>
    <row r="78" spans="1:10" ht="18" customHeight="1">
      <c r="A78" s="30"/>
      <c r="B78" s="30"/>
      <c r="C78" s="30"/>
      <c r="D78" s="30"/>
      <c r="E78" s="70" t="s">
        <v>120</v>
      </c>
      <c r="F78" s="70"/>
      <c r="G78" s="36">
        <f>SUM(G76:G77)</f>
        <v>43.828188184800005</v>
      </c>
    </row>
    <row r="79" spans="1:10" ht="15" customHeight="1">
      <c r="A79" s="30"/>
      <c r="B79" s="30"/>
      <c r="C79" s="30"/>
      <c r="D79" s="30"/>
      <c r="E79" s="65" t="s">
        <v>125</v>
      </c>
      <c r="F79" s="65"/>
      <c r="G79" s="45">
        <f>ROUND(G78+G74,2)</f>
        <v>45.28</v>
      </c>
    </row>
    <row r="80" spans="1:10" ht="9.9499999999999993" customHeight="1">
      <c r="A80" s="30"/>
      <c r="B80" s="30"/>
      <c r="C80" s="71"/>
      <c r="D80" s="71"/>
      <c r="E80" s="30"/>
      <c r="F80" s="30"/>
      <c r="G80" s="30"/>
    </row>
    <row r="81" spans="1:10" ht="20.100000000000001" customHeight="1">
      <c r="A81" s="67" t="s">
        <v>191</v>
      </c>
      <c r="B81" s="67"/>
      <c r="C81" s="67"/>
      <c r="D81" s="67"/>
      <c r="E81" s="67"/>
      <c r="F81" s="67"/>
      <c r="G81" s="67"/>
    </row>
    <row r="82" spans="1:10" ht="20.100000000000001" customHeight="1">
      <c r="A82" s="68" t="s">
        <v>127</v>
      </c>
      <c r="B82" s="68"/>
      <c r="C82" s="68"/>
      <c r="D82" s="31" t="s">
        <v>4</v>
      </c>
      <c r="E82" s="31" t="s">
        <v>128</v>
      </c>
      <c r="F82" s="31" t="s">
        <v>129</v>
      </c>
      <c r="G82" s="31" t="s">
        <v>130</v>
      </c>
    </row>
    <row r="83" spans="1:10" ht="18.75" customHeight="1">
      <c r="A83" s="37" t="s">
        <v>192</v>
      </c>
      <c r="B83" s="64" t="s">
        <v>193</v>
      </c>
      <c r="C83" s="64"/>
      <c r="D83" s="37" t="s">
        <v>194</v>
      </c>
      <c r="E83" s="38">
        <v>1.8716199999999999E-2</v>
      </c>
      <c r="F83" s="35">
        <f t="shared" ref="F83:F86" si="22">ROUND(J83*$J$3,2)</f>
        <v>15.1</v>
      </c>
      <c r="G83" s="43">
        <f t="shared" ref="G83:G86" si="23">F83*E83</f>
        <v>0.28261461999999998</v>
      </c>
      <c r="J83" s="39">
        <v>15.1</v>
      </c>
    </row>
    <row r="84" spans="1:10" ht="18" customHeight="1">
      <c r="A84" s="37" t="s">
        <v>195</v>
      </c>
      <c r="B84" s="64" t="s">
        <v>196</v>
      </c>
      <c r="C84" s="64"/>
      <c r="D84" s="37" t="s">
        <v>194</v>
      </c>
      <c r="E84" s="38">
        <v>4.3201999999999997E-3</v>
      </c>
      <c r="F84" s="35">
        <f t="shared" si="22"/>
        <v>18.46</v>
      </c>
      <c r="G84" s="43">
        <f t="shared" si="23"/>
        <v>7.9750892000000004E-2</v>
      </c>
      <c r="J84" s="39">
        <v>18.46</v>
      </c>
    </row>
    <row r="85" spans="1:10" ht="29.25" customHeight="1">
      <c r="A85" s="37" t="s">
        <v>197</v>
      </c>
      <c r="B85" s="64" t="s">
        <v>198</v>
      </c>
      <c r="C85" s="64"/>
      <c r="D85" s="37" t="s">
        <v>194</v>
      </c>
      <c r="E85" s="38">
        <v>3.836E-3</v>
      </c>
      <c r="F85" s="35">
        <f t="shared" si="22"/>
        <v>24.74</v>
      </c>
      <c r="G85" s="43">
        <f t="shared" si="23"/>
        <v>9.4902639999999996E-2</v>
      </c>
      <c r="J85" s="39">
        <v>24.7439</v>
      </c>
    </row>
    <row r="86" spans="1:10" ht="29.25" customHeight="1">
      <c r="A86" s="37" t="s">
        <v>199</v>
      </c>
      <c r="B86" s="64" t="s">
        <v>200</v>
      </c>
      <c r="C86" s="64"/>
      <c r="D86" s="37" t="s">
        <v>27</v>
      </c>
      <c r="E86" s="38">
        <v>1.05</v>
      </c>
      <c r="F86" s="35">
        <f t="shared" si="22"/>
        <v>33</v>
      </c>
      <c r="G86" s="43">
        <f t="shared" si="23"/>
        <v>34.65</v>
      </c>
      <c r="J86" s="39">
        <v>33</v>
      </c>
    </row>
    <row r="87" spans="1:10" ht="15" customHeight="1">
      <c r="A87" s="28"/>
      <c r="B87" s="28"/>
      <c r="C87" s="28"/>
      <c r="D87" s="28"/>
      <c r="E87" s="65" t="s">
        <v>143</v>
      </c>
      <c r="F87" s="65"/>
      <c r="G87" s="40">
        <f>SUM(G83:G86)</f>
        <v>35.107268151999996</v>
      </c>
    </row>
    <row r="88" spans="1:10" ht="20.100000000000001" customHeight="1">
      <c r="A88" s="68" t="s">
        <v>144</v>
      </c>
      <c r="B88" s="68"/>
      <c r="C88" s="68"/>
      <c r="D88" s="31" t="s">
        <v>4</v>
      </c>
      <c r="E88" s="31" t="s">
        <v>128</v>
      </c>
      <c r="F88" s="31" t="s">
        <v>102</v>
      </c>
      <c r="G88" s="31" t="s">
        <v>130</v>
      </c>
    </row>
    <row r="89" spans="1:10" ht="15" customHeight="1">
      <c r="A89" s="37" t="s">
        <v>159</v>
      </c>
      <c r="B89" s="64" t="s">
        <v>160</v>
      </c>
      <c r="C89" s="64"/>
      <c r="D89" s="37" t="s">
        <v>147</v>
      </c>
      <c r="E89" s="41">
        <v>0.48888880000000001</v>
      </c>
      <c r="F89" s="35">
        <f t="shared" ref="F89:F91" si="24">ROUND(J89*$J$3,2)</f>
        <v>24.37</v>
      </c>
      <c r="G89" s="43">
        <f t="shared" ref="G89:G91" si="25">F89*E89</f>
        <v>11.914220056000001</v>
      </c>
      <c r="J89" s="39">
        <v>24.37</v>
      </c>
    </row>
    <row r="90" spans="1:10" ht="15" customHeight="1">
      <c r="A90" s="37" t="s">
        <v>201</v>
      </c>
      <c r="B90" s="64" t="s">
        <v>202</v>
      </c>
      <c r="C90" s="64"/>
      <c r="D90" s="37" t="s">
        <v>147</v>
      </c>
      <c r="E90" s="41">
        <v>0.24444440000000001</v>
      </c>
      <c r="F90" s="35">
        <f t="shared" si="24"/>
        <v>24.17</v>
      </c>
      <c r="G90" s="43">
        <f t="shared" si="25"/>
        <v>5.9082211480000009</v>
      </c>
      <c r="J90" s="39">
        <v>24.17</v>
      </c>
    </row>
    <row r="91" spans="1:10" ht="15" customHeight="1">
      <c r="A91" s="37" t="s">
        <v>161</v>
      </c>
      <c r="B91" s="64" t="s">
        <v>119</v>
      </c>
      <c r="C91" s="64"/>
      <c r="D91" s="37" t="s">
        <v>147</v>
      </c>
      <c r="E91" s="41">
        <v>0.97777769999999997</v>
      </c>
      <c r="F91" s="35">
        <f t="shared" si="24"/>
        <v>18.12</v>
      </c>
      <c r="G91" s="43">
        <f t="shared" si="25"/>
        <v>17.717331924</v>
      </c>
      <c r="J91" s="39">
        <v>18.12</v>
      </c>
    </row>
    <row r="92" spans="1:10" ht="15" customHeight="1">
      <c r="A92" s="28"/>
      <c r="B92" s="28"/>
      <c r="C92" s="28"/>
      <c r="D92" s="28"/>
      <c r="E92" s="65" t="s">
        <v>156</v>
      </c>
      <c r="F92" s="65"/>
      <c r="G92" s="40">
        <f>SUM(G89:G91)</f>
        <v>35.539773128</v>
      </c>
    </row>
    <row r="93" spans="1:10" ht="15" customHeight="1">
      <c r="A93" s="30"/>
      <c r="B93" s="30"/>
      <c r="C93" s="30"/>
      <c r="D93" s="30"/>
      <c r="E93" s="65" t="s">
        <v>157</v>
      </c>
      <c r="F93" s="65"/>
      <c r="G93" s="39">
        <f>G92+G87</f>
        <v>70.647041279999996</v>
      </c>
    </row>
    <row r="94" spans="1:10" ht="15" customHeight="1">
      <c r="A94" s="30"/>
      <c r="B94" s="30"/>
      <c r="C94" s="30"/>
      <c r="D94" s="30"/>
      <c r="E94" s="65" t="s">
        <v>125</v>
      </c>
      <c r="F94" s="65"/>
      <c r="G94" s="45">
        <f>ROUND(G93,2)</f>
        <v>70.650000000000006</v>
      </c>
    </row>
    <row r="95" spans="1:10" ht="9.9499999999999993" customHeight="1">
      <c r="A95" s="30"/>
      <c r="B95" s="30"/>
      <c r="C95" s="71"/>
      <c r="D95" s="71"/>
      <c r="E95" s="30"/>
      <c r="F95" s="30"/>
      <c r="G95" s="30"/>
    </row>
    <row r="96" spans="1:10" ht="20.100000000000001" customHeight="1">
      <c r="A96" s="67" t="s">
        <v>203</v>
      </c>
      <c r="B96" s="67"/>
      <c r="C96" s="67"/>
      <c r="D96" s="67"/>
      <c r="E96" s="67"/>
      <c r="F96" s="67"/>
      <c r="G96" s="67"/>
    </row>
    <row r="97" spans="1:10" ht="15" customHeight="1">
      <c r="A97" s="69" t="s">
        <v>163</v>
      </c>
      <c r="B97" s="69"/>
      <c r="C97" s="31" t="s">
        <v>3</v>
      </c>
      <c r="D97" s="31" t="s">
        <v>4</v>
      </c>
      <c r="E97" s="31" t="s">
        <v>101</v>
      </c>
      <c r="F97" s="31" t="s">
        <v>102</v>
      </c>
      <c r="G97" s="31" t="s">
        <v>103</v>
      </c>
    </row>
    <row r="98" spans="1:10" ht="15" customHeight="1">
      <c r="A98" s="32" t="s">
        <v>164</v>
      </c>
      <c r="B98" s="33" t="s">
        <v>165</v>
      </c>
      <c r="C98" s="32" t="s">
        <v>31</v>
      </c>
      <c r="D98" s="32" t="s">
        <v>166</v>
      </c>
      <c r="E98" s="34">
        <v>1</v>
      </c>
      <c r="F98" s="35">
        <f t="shared" ref="F98:F99" si="26">ROUND(J98*$J$3,2)</f>
        <v>3.73</v>
      </c>
      <c r="G98" s="43">
        <f t="shared" ref="G98:G99" si="27">F98*E98</f>
        <v>3.73</v>
      </c>
      <c r="J98" s="35">
        <v>3.73</v>
      </c>
    </row>
    <row r="99" spans="1:10" ht="15" customHeight="1">
      <c r="A99" s="32" t="s">
        <v>167</v>
      </c>
      <c r="B99" s="33" t="s">
        <v>168</v>
      </c>
      <c r="C99" s="32" t="s">
        <v>31</v>
      </c>
      <c r="D99" s="32" t="s">
        <v>166</v>
      </c>
      <c r="E99" s="34">
        <v>1</v>
      </c>
      <c r="F99" s="35">
        <f t="shared" si="26"/>
        <v>3.83</v>
      </c>
      <c r="G99" s="43">
        <f t="shared" si="27"/>
        <v>3.83</v>
      </c>
      <c r="J99" s="35">
        <v>3.83</v>
      </c>
    </row>
    <row r="100" spans="1:10" ht="15" customHeight="1">
      <c r="A100" s="30"/>
      <c r="B100" s="30"/>
      <c r="C100" s="30"/>
      <c r="D100" s="30"/>
      <c r="E100" s="70" t="s">
        <v>169</v>
      </c>
      <c r="F100" s="70"/>
      <c r="G100" s="36">
        <f>G99+G98</f>
        <v>7.5600000000000005</v>
      </c>
    </row>
    <row r="101" spans="1:10" ht="15" customHeight="1">
      <c r="A101" s="69" t="s">
        <v>100</v>
      </c>
      <c r="B101" s="69"/>
      <c r="C101" s="31" t="s">
        <v>3</v>
      </c>
      <c r="D101" s="31" t="s">
        <v>4</v>
      </c>
      <c r="E101" s="31" t="s">
        <v>101</v>
      </c>
      <c r="F101" s="31" t="s">
        <v>102</v>
      </c>
      <c r="G101" s="31" t="s">
        <v>103</v>
      </c>
    </row>
    <row r="102" spans="1:10" ht="15" customHeight="1">
      <c r="A102" s="32" t="s">
        <v>204</v>
      </c>
      <c r="B102" s="33" t="s">
        <v>205</v>
      </c>
      <c r="C102" s="32" t="s">
        <v>31</v>
      </c>
      <c r="D102" s="32" t="s">
        <v>27</v>
      </c>
      <c r="E102" s="34">
        <v>1.05</v>
      </c>
      <c r="F102" s="35">
        <f t="shared" ref="F102" si="28">ROUND(J102*$J$3,2)</f>
        <v>14.9</v>
      </c>
      <c r="G102" s="43">
        <f t="shared" ref="G102" si="29">F102*E102</f>
        <v>15.645000000000001</v>
      </c>
      <c r="J102" s="35">
        <v>14.9</v>
      </c>
    </row>
    <row r="103" spans="1:10" ht="15" customHeight="1">
      <c r="A103" s="30"/>
      <c r="B103" s="30"/>
      <c r="C103" s="30"/>
      <c r="D103" s="30"/>
      <c r="E103" s="70" t="s">
        <v>113</v>
      </c>
      <c r="F103" s="70"/>
      <c r="G103" s="36">
        <f>G102</f>
        <v>15.645000000000001</v>
      </c>
    </row>
    <row r="104" spans="1:10" ht="15" customHeight="1">
      <c r="A104" s="69" t="s">
        <v>170</v>
      </c>
      <c r="B104" s="69"/>
      <c r="C104" s="31" t="s">
        <v>3</v>
      </c>
      <c r="D104" s="31" t="s">
        <v>4</v>
      </c>
      <c r="E104" s="31" t="s">
        <v>101</v>
      </c>
      <c r="F104" s="31" t="s">
        <v>102</v>
      </c>
      <c r="G104" s="31" t="s">
        <v>103</v>
      </c>
    </row>
    <row r="105" spans="1:10" ht="15" customHeight="1">
      <c r="A105" s="32" t="s">
        <v>171</v>
      </c>
      <c r="B105" s="33" t="s">
        <v>172</v>
      </c>
      <c r="C105" s="32" t="s">
        <v>31</v>
      </c>
      <c r="D105" s="32" t="s">
        <v>166</v>
      </c>
      <c r="E105" s="34">
        <v>1</v>
      </c>
      <c r="F105" s="35">
        <f t="shared" ref="F105:F106" si="30">ROUND(J105*$J$3,2)</f>
        <v>18.21</v>
      </c>
      <c r="G105" s="43">
        <f t="shared" ref="G105:G106" si="31">F105*E105</f>
        <v>18.21</v>
      </c>
      <c r="J105" s="35">
        <v>18.21</v>
      </c>
    </row>
    <row r="106" spans="1:10" ht="15" customHeight="1">
      <c r="A106" s="32" t="s">
        <v>173</v>
      </c>
      <c r="B106" s="33" t="s">
        <v>174</v>
      </c>
      <c r="C106" s="32" t="s">
        <v>31</v>
      </c>
      <c r="D106" s="32" t="s">
        <v>166</v>
      </c>
      <c r="E106" s="34">
        <v>1</v>
      </c>
      <c r="F106" s="35">
        <f t="shared" si="30"/>
        <v>13.65</v>
      </c>
      <c r="G106" s="43">
        <f t="shared" si="31"/>
        <v>13.65</v>
      </c>
      <c r="J106" s="35">
        <v>13.65</v>
      </c>
    </row>
    <row r="107" spans="1:10" ht="15" customHeight="1">
      <c r="A107" s="30"/>
      <c r="B107" s="30"/>
      <c r="C107" s="30"/>
      <c r="D107" s="30"/>
      <c r="E107" s="70" t="s">
        <v>175</v>
      </c>
      <c r="F107" s="70"/>
      <c r="G107" s="36">
        <f>G106+G105</f>
        <v>31.86</v>
      </c>
    </row>
    <row r="108" spans="1:10" ht="15" customHeight="1">
      <c r="A108" s="30"/>
      <c r="B108" s="30"/>
      <c r="C108" s="30"/>
      <c r="D108" s="30"/>
      <c r="E108" s="65" t="s">
        <v>125</v>
      </c>
      <c r="F108" s="65"/>
      <c r="G108" s="45">
        <f>ROUND(G107+G103+G100,2)</f>
        <v>55.07</v>
      </c>
    </row>
    <row r="109" spans="1:10" ht="9.9499999999999993" customHeight="1">
      <c r="A109" s="30"/>
      <c r="B109" s="30"/>
      <c r="C109" s="71"/>
      <c r="D109" s="71"/>
      <c r="E109" s="30"/>
      <c r="F109" s="30"/>
      <c r="G109" s="30"/>
    </row>
    <row r="110" spans="1:10" ht="20.100000000000001" customHeight="1">
      <c r="A110" s="67" t="s">
        <v>206</v>
      </c>
      <c r="B110" s="67"/>
      <c r="C110" s="67"/>
      <c r="D110" s="67"/>
      <c r="E110" s="67"/>
      <c r="F110" s="67"/>
      <c r="G110" s="67"/>
    </row>
    <row r="111" spans="1:10" ht="15" customHeight="1">
      <c r="A111" s="69" t="s">
        <v>100</v>
      </c>
      <c r="B111" s="69"/>
      <c r="C111" s="31" t="s">
        <v>3</v>
      </c>
      <c r="D111" s="31" t="s">
        <v>4</v>
      </c>
      <c r="E111" s="31" t="s">
        <v>101</v>
      </c>
      <c r="F111" s="31" t="s">
        <v>102</v>
      </c>
      <c r="G111" s="31" t="s">
        <v>103</v>
      </c>
    </row>
    <row r="112" spans="1:10" ht="29.1" customHeight="1">
      <c r="A112" s="32" t="s">
        <v>207</v>
      </c>
      <c r="B112" s="33" t="s">
        <v>208</v>
      </c>
      <c r="C112" s="32" t="s">
        <v>20</v>
      </c>
      <c r="D112" s="32" t="s">
        <v>27</v>
      </c>
      <c r="E112" s="42">
        <v>0.92449269999999995</v>
      </c>
      <c r="F112" s="35">
        <f t="shared" ref="F112" si="32">ROUND(J112*$J$3,2)</f>
        <v>412.95</v>
      </c>
      <c r="G112" s="43">
        <f t="shared" ref="G112" si="33">F112*E112</f>
        <v>381.76926046499995</v>
      </c>
      <c r="J112" s="43">
        <v>412.94670000000002</v>
      </c>
    </row>
    <row r="113" spans="1:10" ht="15" customHeight="1">
      <c r="A113" s="30"/>
      <c r="B113" s="30"/>
      <c r="C113" s="30"/>
      <c r="D113" s="30"/>
      <c r="E113" s="70" t="s">
        <v>113</v>
      </c>
      <c r="F113" s="70"/>
      <c r="G113" s="44">
        <f>G112</f>
        <v>381.76926046499995</v>
      </c>
    </row>
    <row r="114" spans="1:10" ht="15" customHeight="1">
      <c r="A114" s="69" t="s">
        <v>121</v>
      </c>
      <c r="B114" s="69"/>
      <c r="C114" s="31" t="s">
        <v>3</v>
      </c>
      <c r="D114" s="31" t="s">
        <v>4</v>
      </c>
      <c r="E114" s="31" t="s">
        <v>101</v>
      </c>
      <c r="F114" s="31" t="s">
        <v>102</v>
      </c>
      <c r="G114" s="31" t="s">
        <v>103</v>
      </c>
    </row>
    <row r="115" spans="1:10" ht="21" customHeight="1">
      <c r="A115" s="32" t="s">
        <v>209</v>
      </c>
      <c r="B115" s="33" t="s">
        <v>210</v>
      </c>
      <c r="C115" s="32" t="s">
        <v>20</v>
      </c>
      <c r="D115" s="32" t="s">
        <v>27</v>
      </c>
      <c r="E115" s="42">
        <v>0.92449269999999995</v>
      </c>
      <c r="F115" s="35">
        <f t="shared" ref="F115" si="34">ROUND(J115*$J$3,2)</f>
        <v>116.8</v>
      </c>
      <c r="G115" s="43">
        <f t="shared" ref="G115" si="35">F115*E115</f>
        <v>107.98074736</v>
      </c>
      <c r="J115" s="43">
        <v>116.8</v>
      </c>
    </row>
    <row r="116" spans="1:10" ht="15" customHeight="1">
      <c r="A116" s="30"/>
      <c r="B116" s="30"/>
      <c r="C116" s="30"/>
      <c r="D116" s="30"/>
      <c r="E116" s="70" t="s">
        <v>124</v>
      </c>
      <c r="F116" s="70"/>
      <c r="G116" s="44">
        <f>G115</f>
        <v>107.98074736</v>
      </c>
    </row>
    <row r="117" spans="1:10" ht="15" customHeight="1">
      <c r="A117" s="30"/>
      <c r="B117" s="30"/>
      <c r="C117" s="30"/>
      <c r="D117" s="30"/>
      <c r="E117" s="65" t="s">
        <v>125</v>
      </c>
      <c r="F117" s="65"/>
      <c r="G117" s="45">
        <f>ROUND(G116+G113,2)</f>
        <v>489.75</v>
      </c>
    </row>
    <row r="118" spans="1:10" ht="9.9499999999999993" customHeight="1">
      <c r="A118" s="30"/>
      <c r="B118" s="30"/>
      <c r="C118" s="71"/>
      <c r="D118" s="71"/>
      <c r="E118" s="30"/>
      <c r="F118" s="30"/>
      <c r="G118" s="30"/>
    </row>
    <row r="119" spans="1:10" ht="20.100000000000001" customHeight="1">
      <c r="A119" s="67" t="s">
        <v>211</v>
      </c>
      <c r="B119" s="67"/>
      <c r="C119" s="67"/>
      <c r="D119" s="67"/>
      <c r="E119" s="67"/>
      <c r="F119" s="67"/>
      <c r="G119" s="67"/>
    </row>
    <row r="120" spans="1:10" ht="15" customHeight="1">
      <c r="A120" s="69" t="s">
        <v>100</v>
      </c>
      <c r="B120" s="69"/>
      <c r="C120" s="31" t="s">
        <v>3</v>
      </c>
      <c r="D120" s="31" t="s">
        <v>4</v>
      </c>
      <c r="E120" s="31" t="s">
        <v>101</v>
      </c>
      <c r="F120" s="31" t="s">
        <v>102</v>
      </c>
      <c r="G120" s="31" t="s">
        <v>103</v>
      </c>
    </row>
    <row r="121" spans="1:10" ht="15" customHeight="1">
      <c r="A121" s="32" t="s">
        <v>212</v>
      </c>
      <c r="B121" s="33" t="s">
        <v>213</v>
      </c>
      <c r="C121" s="32" t="s">
        <v>31</v>
      </c>
      <c r="D121" s="32" t="s">
        <v>32</v>
      </c>
      <c r="E121" s="34">
        <v>1</v>
      </c>
      <c r="F121" s="35">
        <f t="shared" ref="F121" si="36">ROUND(J121*$J$3,2)</f>
        <v>46.5</v>
      </c>
      <c r="G121" s="43">
        <f t="shared" ref="G121" si="37">F121*E121</f>
        <v>46.5</v>
      </c>
      <c r="J121" s="35">
        <v>46.5</v>
      </c>
    </row>
    <row r="122" spans="1:10" ht="15" customHeight="1">
      <c r="A122" s="30"/>
      <c r="B122" s="30"/>
      <c r="C122" s="30"/>
      <c r="D122" s="30"/>
      <c r="E122" s="70" t="s">
        <v>113</v>
      </c>
      <c r="F122" s="70"/>
      <c r="G122" s="36">
        <f>G121</f>
        <v>46.5</v>
      </c>
    </row>
    <row r="123" spans="1:10" ht="15" customHeight="1">
      <c r="A123" s="30"/>
      <c r="B123" s="30"/>
      <c r="C123" s="30"/>
      <c r="D123" s="30"/>
      <c r="E123" s="65" t="s">
        <v>125</v>
      </c>
      <c r="F123" s="65"/>
      <c r="G123" s="45">
        <f>ROUND(G122,2)</f>
        <v>46.5</v>
      </c>
    </row>
    <row r="124" spans="1:10" ht="9.9499999999999993" customHeight="1">
      <c r="A124" s="30"/>
      <c r="B124" s="30"/>
      <c r="C124" s="71"/>
      <c r="D124" s="71"/>
      <c r="E124" s="30"/>
      <c r="F124" s="30"/>
      <c r="G124" s="30"/>
    </row>
    <row r="125" spans="1:10" ht="20.100000000000001" customHeight="1">
      <c r="A125" s="67" t="s">
        <v>214</v>
      </c>
      <c r="B125" s="67"/>
      <c r="C125" s="67"/>
      <c r="D125" s="67"/>
      <c r="E125" s="67"/>
      <c r="F125" s="67"/>
      <c r="G125" s="67"/>
    </row>
    <row r="126" spans="1:10" ht="15" customHeight="1">
      <c r="A126" s="69" t="s">
        <v>114</v>
      </c>
      <c r="B126" s="69"/>
      <c r="C126" s="31" t="s">
        <v>3</v>
      </c>
      <c r="D126" s="31" t="s">
        <v>4</v>
      </c>
      <c r="E126" s="31" t="s">
        <v>101</v>
      </c>
      <c r="F126" s="31" t="s">
        <v>102</v>
      </c>
      <c r="G126" s="31" t="s">
        <v>103</v>
      </c>
    </row>
    <row r="127" spans="1:10" ht="15" customHeight="1">
      <c r="A127" s="32" t="s">
        <v>190</v>
      </c>
      <c r="B127" s="33" t="s">
        <v>160</v>
      </c>
      <c r="C127" s="32" t="s">
        <v>15</v>
      </c>
      <c r="D127" s="32" t="s">
        <v>117</v>
      </c>
      <c r="E127" s="34">
        <v>2</v>
      </c>
      <c r="F127" s="35">
        <f t="shared" ref="F127:F128" si="38">ROUND(J127*$J$3,2)</f>
        <v>24.36</v>
      </c>
      <c r="G127" s="43">
        <f t="shared" ref="G127:G128" si="39">F127*E127</f>
        <v>48.72</v>
      </c>
      <c r="J127" s="35">
        <v>24.36</v>
      </c>
    </row>
    <row r="128" spans="1:10" ht="15" customHeight="1">
      <c r="A128" s="32" t="s">
        <v>118</v>
      </c>
      <c r="B128" s="33" t="s">
        <v>119</v>
      </c>
      <c r="C128" s="32" t="s">
        <v>15</v>
      </c>
      <c r="D128" s="32" t="s">
        <v>117</v>
      </c>
      <c r="E128" s="34">
        <v>4</v>
      </c>
      <c r="F128" s="35">
        <f t="shared" si="38"/>
        <v>18.12</v>
      </c>
      <c r="G128" s="43">
        <f t="shared" si="39"/>
        <v>72.48</v>
      </c>
      <c r="J128" s="35">
        <v>18.12</v>
      </c>
    </row>
    <row r="129" spans="1:10" ht="18" customHeight="1">
      <c r="A129" s="30"/>
      <c r="B129" s="30"/>
      <c r="C129" s="30"/>
      <c r="D129" s="30"/>
      <c r="E129" s="70" t="s">
        <v>120</v>
      </c>
      <c r="F129" s="70"/>
      <c r="G129" s="36">
        <f>G128+G127</f>
        <v>121.2</v>
      </c>
    </row>
    <row r="130" spans="1:10" ht="15" customHeight="1">
      <c r="A130" s="69" t="s">
        <v>121</v>
      </c>
      <c r="B130" s="69"/>
      <c r="C130" s="31" t="s">
        <v>3</v>
      </c>
      <c r="D130" s="31" t="s">
        <v>4</v>
      </c>
      <c r="E130" s="31" t="s">
        <v>101</v>
      </c>
      <c r="F130" s="31" t="s">
        <v>102</v>
      </c>
      <c r="G130" s="31" t="s">
        <v>103</v>
      </c>
    </row>
    <row r="131" spans="1:10" ht="19.5" customHeight="1">
      <c r="A131" s="32" t="s">
        <v>215</v>
      </c>
      <c r="B131" s="33" t="s">
        <v>216</v>
      </c>
      <c r="C131" s="32" t="s">
        <v>217</v>
      </c>
      <c r="D131" s="32" t="s">
        <v>108</v>
      </c>
      <c r="E131" s="34">
        <v>17.5</v>
      </c>
      <c r="F131" s="35">
        <f t="shared" ref="F131:F132" si="40">ROUND(J131*$J$3,2)</f>
        <v>11.22</v>
      </c>
      <c r="G131" s="43">
        <f t="shared" ref="G131:G132" si="41">F131*E131</f>
        <v>196.35000000000002</v>
      </c>
      <c r="J131" s="35">
        <v>11.22</v>
      </c>
    </row>
    <row r="132" spans="1:10" ht="21" customHeight="1">
      <c r="A132" s="32" t="s">
        <v>218</v>
      </c>
      <c r="B132" s="33" t="s">
        <v>219</v>
      </c>
      <c r="C132" s="32" t="s">
        <v>220</v>
      </c>
      <c r="D132" s="32" t="s">
        <v>64</v>
      </c>
      <c r="E132" s="34">
        <v>0.3</v>
      </c>
      <c r="F132" s="35">
        <f t="shared" si="40"/>
        <v>511.9</v>
      </c>
      <c r="G132" s="43">
        <f t="shared" si="41"/>
        <v>153.57</v>
      </c>
      <c r="J132" s="35">
        <v>511.9</v>
      </c>
    </row>
    <row r="133" spans="1:10" ht="15" customHeight="1">
      <c r="A133" s="30"/>
      <c r="B133" s="30"/>
      <c r="C133" s="30"/>
      <c r="D133" s="30"/>
      <c r="E133" s="70" t="s">
        <v>124</v>
      </c>
      <c r="F133" s="70"/>
      <c r="G133" s="36">
        <f>G132+G131</f>
        <v>349.92</v>
      </c>
    </row>
    <row r="134" spans="1:10" ht="15" customHeight="1">
      <c r="A134" s="30"/>
      <c r="B134" s="30"/>
      <c r="C134" s="30"/>
      <c r="D134" s="30"/>
      <c r="E134" s="65" t="s">
        <v>125</v>
      </c>
      <c r="F134" s="65"/>
      <c r="G134" s="45">
        <f>ROUND(G133+G129,2)</f>
        <v>471.12</v>
      </c>
    </row>
    <row r="135" spans="1:10" ht="9.9499999999999993" customHeight="1">
      <c r="A135" s="30"/>
      <c r="B135" s="30"/>
      <c r="C135" s="71"/>
      <c r="D135" s="71"/>
      <c r="E135" s="30"/>
      <c r="F135" s="30"/>
      <c r="G135" s="30"/>
    </row>
    <row r="136" spans="1:10" ht="20.100000000000001" customHeight="1">
      <c r="A136" s="67" t="s">
        <v>221</v>
      </c>
      <c r="B136" s="67"/>
      <c r="C136" s="67"/>
      <c r="D136" s="67"/>
      <c r="E136" s="67"/>
      <c r="F136" s="67"/>
      <c r="G136" s="67"/>
    </row>
    <row r="137" spans="1:10" ht="20.100000000000001" customHeight="1">
      <c r="A137" s="68" t="s">
        <v>144</v>
      </c>
      <c r="B137" s="68"/>
      <c r="C137" s="68"/>
      <c r="D137" s="31" t="s">
        <v>4</v>
      </c>
      <c r="E137" s="31" t="s">
        <v>128</v>
      </c>
      <c r="F137" s="31" t="s">
        <v>102</v>
      </c>
      <c r="G137" s="31" t="s">
        <v>130</v>
      </c>
    </row>
    <row r="138" spans="1:10" ht="15" customHeight="1">
      <c r="A138" s="37" t="s">
        <v>159</v>
      </c>
      <c r="B138" s="64" t="s">
        <v>160</v>
      </c>
      <c r="C138" s="64"/>
      <c r="D138" s="37" t="s">
        <v>147</v>
      </c>
      <c r="E138" s="41">
        <v>0.66666669999999995</v>
      </c>
      <c r="F138" s="35">
        <f t="shared" ref="F138:F139" si="42">ROUND(J138*$J$3,2)</f>
        <v>24.37</v>
      </c>
      <c r="G138" s="43">
        <f t="shared" ref="G138:G139" si="43">F138*E138</f>
        <v>16.246667478999999</v>
      </c>
      <c r="J138" s="39">
        <v>24.37</v>
      </c>
    </row>
    <row r="139" spans="1:10" ht="15" customHeight="1">
      <c r="A139" s="37" t="s">
        <v>161</v>
      </c>
      <c r="B139" s="64" t="s">
        <v>119</v>
      </c>
      <c r="C139" s="64"/>
      <c r="D139" s="37" t="s">
        <v>147</v>
      </c>
      <c r="E139" s="41">
        <v>6.6666667000000004</v>
      </c>
      <c r="F139" s="35">
        <f t="shared" si="42"/>
        <v>18.12</v>
      </c>
      <c r="G139" s="43">
        <f t="shared" si="43"/>
        <v>120.80000060400002</v>
      </c>
      <c r="J139" s="39">
        <v>18.12</v>
      </c>
    </row>
    <row r="140" spans="1:10" ht="15" customHeight="1">
      <c r="A140" s="28"/>
      <c r="B140" s="28"/>
      <c r="C140" s="28"/>
      <c r="D140" s="28"/>
      <c r="E140" s="65" t="s">
        <v>156</v>
      </c>
      <c r="F140" s="65"/>
      <c r="G140" s="36">
        <f>G139+G138</f>
        <v>137.04666808300001</v>
      </c>
    </row>
    <row r="141" spans="1:10" ht="15" customHeight="1">
      <c r="A141" s="30"/>
      <c r="B141" s="30"/>
      <c r="C141" s="30"/>
      <c r="D141" s="30"/>
      <c r="E141" s="65" t="s">
        <v>157</v>
      </c>
      <c r="F141" s="65"/>
      <c r="G141" s="39">
        <f>G140</f>
        <v>137.04666808300001</v>
      </c>
    </row>
    <row r="142" spans="1:10" ht="15" customHeight="1">
      <c r="A142" s="30"/>
      <c r="B142" s="30"/>
      <c r="C142" s="30"/>
      <c r="D142" s="30"/>
      <c r="E142" s="65" t="s">
        <v>125</v>
      </c>
      <c r="F142" s="65"/>
      <c r="G142" s="45">
        <f>ROUND(G141,2)</f>
        <v>137.05000000000001</v>
      </c>
    </row>
    <row r="143" spans="1:10" ht="9.9499999999999993" customHeight="1">
      <c r="A143" s="30"/>
      <c r="B143" s="30"/>
      <c r="C143" s="71"/>
      <c r="D143" s="71"/>
      <c r="E143" s="30"/>
      <c r="F143" s="30"/>
      <c r="G143" s="30"/>
    </row>
    <row r="144" spans="1:10" ht="20.100000000000001" customHeight="1">
      <c r="A144" s="67" t="s">
        <v>222</v>
      </c>
      <c r="B144" s="67"/>
      <c r="C144" s="67"/>
      <c r="D144" s="67"/>
      <c r="E144" s="67"/>
      <c r="F144" s="67"/>
      <c r="G144" s="67"/>
    </row>
    <row r="145" spans="1:10" ht="15" customHeight="1">
      <c r="A145" s="69" t="s">
        <v>114</v>
      </c>
      <c r="B145" s="69"/>
      <c r="C145" s="31" t="s">
        <v>3</v>
      </c>
      <c r="D145" s="31" t="s">
        <v>4</v>
      </c>
      <c r="E145" s="31" t="s">
        <v>101</v>
      </c>
      <c r="F145" s="31" t="s">
        <v>102</v>
      </c>
      <c r="G145" s="31" t="s">
        <v>103</v>
      </c>
    </row>
    <row r="146" spans="1:10" ht="15" customHeight="1">
      <c r="A146" s="32" t="s">
        <v>159</v>
      </c>
      <c r="B146" s="33" t="s">
        <v>160</v>
      </c>
      <c r="C146" s="32" t="s">
        <v>20</v>
      </c>
      <c r="D146" s="32" t="s">
        <v>147</v>
      </c>
      <c r="E146" s="42">
        <v>0.27710299999999999</v>
      </c>
      <c r="F146" s="35">
        <f t="shared" ref="F146:F147" si="44">ROUND(J146*$J$3,2)</f>
        <v>24.37</v>
      </c>
      <c r="G146" s="43">
        <f t="shared" ref="G146:G147" si="45">F146*E146</f>
        <v>6.7530001100000003</v>
      </c>
      <c r="J146" s="43">
        <v>24.37</v>
      </c>
    </row>
    <row r="147" spans="1:10" ht="15" customHeight="1">
      <c r="A147" s="32" t="s">
        <v>161</v>
      </c>
      <c r="B147" s="33" t="s">
        <v>119</v>
      </c>
      <c r="C147" s="32" t="s">
        <v>20</v>
      </c>
      <c r="D147" s="32" t="s">
        <v>147</v>
      </c>
      <c r="E147" s="42">
        <v>0.55420599999999998</v>
      </c>
      <c r="F147" s="35">
        <f t="shared" si="44"/>
        <v>18.12</v>
      </c>
      <c r="G147" s="43">
        <f t="shared" si="45"/>
        <v>10.04221272</v>
      </c>
      <c r="J147" s="43">
        <v>18.12</v>
      </c>
    </row>
    <row r="148" spans="1:10" ht="18" customHeight="1">
      <c r="A148" s="30"/>
      <c r="B148" s="30"/>
      <c r="C148" s="30"/>
      <c r="D148" s="30"/>
      <c r="E148" s="70" t="s">
        <v>120</v>
      </c>
      <c r="F148" s="70"/>
      <c r="G148" s="36">
        <f>G147+G146</f>
        <v>16.795212830000001</v>
      </c>
    </row>
    <row r="149" spans="1:10" ht="15" customHeight="1">
      <c r="A149" s="30"/>
      <c r="B149" s="30"/>
      <c r="C149" s="30"/>
      <c r="D149" s="30"/>
      <c r="E149" s="65" t="s">
        <v>125</v>
      </c>
      <c r="F149" s="65"/>
      <c r="G149" s="45">
        <f>ROUND(G148,2)</f>
        <v>16.8</v>
      </c>
    </row>
    <row r="150" spans="1:10" ht="9.9499999999999993" customHeight="1">
      <c r="A150" s="30"/>
      <c r="B150" s="30"/>
      <c r="C150" s="71"/>
      <c r="D150" s="71"/>
      <c r="E150" s="30"/>
      <c r="F150" s="30"/>
      <c r="G150" s="30"/>
    </row>
    <row r="151" spans="1:10" ht="20.100000000000001" customHeight="1">
      <c r="A151" s="67" t="s">
        <v>223</v>
      </c>
      <c r="B151" s="67"/>
      <c r="C151" s="67"/>
      <c r="D151" s="67"/>
      <c r="E151" s="67"/>
      <c r="F151" s="67"/>
      <c r="G151" s="67"/>
    </row>
    <row r="152" spans="1:10" ht="15" customHeight="1">
      <c r="A152" s="69" t="s">
        <v>100</v>
      </c>
      <c r="B152" s="69"/>
      <c r="C152" s="31" t="s">
        <v>3</v>
      </c>
      <c r="D152" s="31" t="s">
        <v>4</v>
      </c>
      <c r="E152" s="31" t="s">
        <v>101</v>
      </c>
      <c r="F152" s="31" t="s">
        <v>102</v>
      </c>
      <c r="G152" s="31" t="s">
        <v>103</v>
      </c>
    </row>
    <row r="153" spans="1:10" ht="21" customHeight="1">
      <c r="A153" s="32" t="s">
        <v>224</v>
      </c>
      <c r="B153" s="33" t="s">
        <v>225</v>
      </c>
      <c r="C153" s="32" t="s">
        <v>15</v>
      </c>
      <c r="D153" s="32" t="s">
        <v>226</v>
      </c>
      <c r="E153" s="34">
        <v>1.9889919999999998E-2</v>
      </c>
      <c r="F153" s="35">
        <f t="shared" ref="F153:F156" si="46">ROUND(J153*$J$3,2)</f>
        <v>6.4</v>
      </c>
      <c r="G153" s="43">
        <f t="shared" ref="G153:G156" si="47">F153*E153</f>
        <v>0.12729548799999998</v>
      </c>
      <c r="J153" s="35">
        <v>6.4</v>
      </c>
    </row>
    <row r="154" spans="1:10" ht="15" customHeight="1">
      <c r="A154" s="32" t="s">
        <v>227</v>
      </c>
      <c r="B154" s="33" t="s">
        <v>228</v>
      </c>
      <c r="C154" s="32" t="s">
        <v>15</v>
      </c>
      <c r="D154" s="32" t="s">
        <v>108</v>
      </c>
      <c r="E154" s="34">
        <v>0.27957953000000002</v>
      </c>
      <c r="F154" s="35">
        <f t="shared" si="46"/>
        <v>19.07</v>
      </c>
      <c r="G154" s="43">
        <f t="shared" si="47"/>
        <v>5.3315816371000002</v>
      </c>
      <c r="J154" s="35">
        <v>19.07</v>
      </c>
    </row>
    <row r="155" spans="1:10" ht="21" customHeight="1">
      <c r="A155" s="32" t="s">
        <v>111</v>
      </c>
      <c r="B155" s="33" t="s">
        <v>112</v>
      </c>
      <c r="C155" s="32" t="s">
        <v>15</v>
      </c>
      <c r="D155" s="32" t="s">
        <v>40</v>
      </c>
      <c r="E155" s="34">
        <v>2.9181230600000001</v>
      </c>
      <c r="F155" s="35">
        <f t="shared" si="46"/>
        <v>4.0999999999999996</v>
      </c>
      <c r="G155" s="43">
        <f t="shared" si="47"/>
        <v>11.964304545999999</v>
      </c>
      <c r="J155" s="35">
        <v>4.0999999999999996</v>
      </c>
    </row>
    <row r="156" spans="1:10" ht="21" customHeight="1">
      <c r="A156" s="32" t="s">
        <v>229</v>
      </c>
      <c r="B156" s="33" t="s">
        <v>230</v>
      </c>
      <c r="C156" s="32" t="s">
        <v>15</v>
      </c>
      <c r="D156" s="32" t="s">
        <v>40</v>
      </c>
      <c r="E156" s="34">
        <v>2.3344984499999999</v>
      </c>
      <c r="F156" s="35">
        <f t="shared" si="46"/>
        <v>2.83</v>
      </c>
      <c r="G156" s="43">
        <f t="shared" si="47"/>
        <v>6.6066306135000001</v>
      </c>
      <c r="J156" s="35">
        <v>2.83</v>
      </c>
    </row>
    <row r="157" spans="1:10" ht="15" customHeight="1">
      <c r="A157" s="30"/>
      <c r="B157" s="30"/>
      <c r="C157" s="30"/>
      <c r="D157" s="30"/>
      <c r="E157" s="70" t="s">
        <v>113</v>
      </c>
      <c r="F157" s="70"/>
      <c r="G157" s="36">
        <f>SUM(G153:G156)</f>
        <v>24.029812284599998</v>
      </c>
    </row>
    <row r="158" spans="1:10" ht="15" customHeight="1">
      <c r="A158" s="69" t="s">
        <v>114</v>
      </c>
      <c r="B158" s="69"/>
      <c r="C158" s="31" t="s">
        <v>3</v>
      </c>
      <c r="D158" s="31" t="s">
        <v>4</v>
      </c>
      <c r="E158" s="31" t="s">
        <v>101</v>
      </c>
      <c r="F158" s="31" t="s">
        <v>102</v>
      </c>
      <c r="G158" s="31" t="s">
        <v>103</v>
      </c>
    </row>
    <row r="159" spans="1:10" ht="18" customHeight="1">
      <c r="A159" s="32" t="s">
        <v>115</v>
      </c>
      <c r="B159" s="33" t="s">
        <v>116</v>
      </c>
      <c r="C159" s="32" t="s">
        <v>15</v>
      </c>
      <c r="D159" s="32" t="s">
        <v>117</v>
      </c>
      <c r="E159" s="34">
        <v>1.5191048300000001</v>
      </c>
      <c r="F159" s="35">
        <f t="shared" ref="F159:F161" si="48">ROUND(J159*$J$3,2)</f>
        <v>24.02</v>
      </c>
      <c r="G159" s="43">
        <f t="shared" ref="G159:G161" si="49">F159*E159</f>
        <v>36.488898016600004</v>
      </c>
      <c r="J159" s="35">
        <v>24.02</v>
      </c>
    </row>
    <row r="160" spans="1:10" ht="15" customHeight="1">
      <c r="A160" s="32" t="s">
        <v>190</v>
      </c>
      <c r="B160" s="33" t="s">
        <v>160</v>
      </c>
      <c r="C160" s="32" t="s">
        <v>15</v>
      </c>
      <c r="D160" s="32" t="s">
        <v>117</v>
      </c>
      <c r="E160" s="34">
        <v>1.3212327399999999</v>
      </c>
      <c r="F160" s="35">
        <f t="shared" si="48"/>
        <v>24.36</v>
      </c>
      <c r="G160" s="43">
        <f t="shared" si="49"/>
        <v>32.185229546399995</v>
      </c>
      <c r="J160" s="35">
        <v>24.36</v>
      </c>
    </row>
    <row r="161" spans="1:10" ht="15" customHeight="1">
      <c r="A161" s="32" t="s">
        <v>118</v>
      </c>
      <c r="B161" s="33" t="s">
        <v>119</v>
      </c>
      <c r="C161" s="32" t="s">
        <v>15</v>
      </c>
      <c r="D161" s="32" t="s">
        <v>117</v>
      </c>
      <c r="E161" s="34">
        <v>2.84033757</v>
      </c>
      <c r="F161" s="35">
        <f t="shared" si="48"/>
        <v>18.12</v>
      </c>
      <c r="G161" s="43">
        <f t="shared" si="49"/>
        <v>51.466916768400004</v>
      </c>
      <c r="J161" s="35">
        <v>18.12</v>
      </c>
    </row>
    <row r="162" spans="1:10" ht="18" customHeight="1">
      <c r="A162" s="30"/>
      <c r="B162" s="30"/>
      <c r="C162" s="30"/>
      <c r="D162" s="30"/>
      <c r="E162" s="70" t="s">
        <v>120</v>
      </c>
      <c r="F162" s="70"/>
      <c r="G162" s="36">
        <f>SUM(G159:G161)</f>
        <v>120.1410443314</v>
      </c>
    </row>
    <row r="163" spans="1:10" ht="15" customHeight="1">
      <c r="A163" s="69" t="s">
        <v>121</v>
      </c>
      <c r="B163" s="69"/>
      <c r="C163" s="31" t="s">
        <v>3</v>
      </c>
      <c r="D163" s="31" t="s">
        <v>4</v>
      </c>
      <c r="E163" s="31" t="s">
        <v>101</v>
      </c>
      <c r="F163" s="31" t="s">
        <v>102</v>
      </c>
      <c r="G163" s="31" t="s">
        <v>103</v>
      </c>
    </row>
    <row r="164" spans="1:10" ht="29.1" customHeight="1">
      <c r="A164" s="32" t="s">
        <v>231</v>
      </c>
      <c r="B164" s="33" t="s">
        <v>232</v>
      </c>
      <c r="C164" s="32" t="s">
        <v>15</v>
      </c>
      <c r="D164" s="32" t="s">
        <v>69</v>
      </c>
      <c r="E164" s="34">
        <v>1.14997393</v>
      </c>
      <c r="F164" s="35">
        <f t="shared" ref="F164" si="50">ROUND(J164*$J$3,2)</f>
        <v>487.97</v>
      </c>
      <c r="G164" s="43">
        <f t="shared" ref="G164" si="51">F164*E164</f>
        <v>561.15277862210007</v>
      </c>
      <c r="J164" s="35">
        <v>487.97</v>
      </c>
    </row>
    <row r="165" spans="1:10" ht="15" customHeight="1">
      <c r="A165" s="30"/>
      <c r="B165" s="30"/>
      <c r="C165" s="30"/>
      <c r="D165" s="30"/>
      <c r="E165" s="70" t="s">
        <v>124</v>
      </c>
      <c r="F165" s="70"/>
      <c r="G165" s="36">
        <f>G164</f>
        <v>561.15277862210007</v>
      </c>
    </row>
    <row r="166" spans="1:10" ht="15" customHeight="1">
      <c r="A166" s="30"/>
      <c r="B166" s="30"/>
      <c r="C166" s="30"/>
      <c r="D166" s="30"/>
      <c r="E166" s="65" t="s">
        <v>125</v>
      </c>
      <c r="F166" s="65"/>
      <c r="G166" s="45">
        <f>ROUND(G165+G162+G157,2)</f>
        <v>705.32</v>
      </c>
    </row>
    <row r="167" spans="1:10" ht="9.9499999999999993" customHeight="1">
      <c r="A167" s="30"/>
      <c r="B167" s="30"/>
      <c r="C167" s="71"/>
      <c r="D167" s="71"/>
      <c r="E167" s="30"/>
      <c r="F167" s="30"/>
      <c r="G167" s="30"/>
    </row>
    <row r="168" spans="1:10" ht="20.100000000000001" customHeight="1">
      <c r="A168" s="67" t="s">
        <v>233</v>
      </c>
      <c r="B168" s="67"/>
      <c r="C168" s="67"/>
      <c r="D168" s="67"/>
      <c r="E168" s="67"/>
      <c r="F168" s="67"/>
      <c r="G168" s="67"/>
    </row>
    <row r="169" spans="1:10" ht="20.100000000000001" customHeight="1">
      <c r="A169" s="68" t="s">
        <v>144</v>
      </c>
      <c r="B169" s="68"/>
      <c r="C169" s="68"/>
      <c r="D169" s="31" t="s">
        <v>4</v>
      </c>
      <c r="E169" s="31" t="s">
        <v>128</v>
      </c>
      <c r="F169" s="31" t="s">
        <v>102</v>
      </c>
      <c r="G169" s="31" t="s">
        <v>130</v>
      </c>
    </row>
    <row r="170" spans="1:10" ht="15" customHeight="1">
      <c r="A170" s="37" t="s">
        <v>159</v>
      </c>
      <c r="B170" s="64" t="s">
        <v>160</v>
      </c>
      <c r="C170" s="64"/>
      <c r="D170" s="37" t="s">
        <v>147</v>
      </c>
      <c r="E170" s="41">
        <v>0.17</v>
      </c>
      <c r="F170" s="35">
        <f t="shared" ref="F170:F180" si="52">ROUND(J170*$J$3,2)</f>
        <v>24.37</v>
      </c>
      <c r="G170" s="43">
        <f t="shared" ref="G170:G180" si="53">F170*E170</f>
        <v>4.1429</v>
      </c>
      <c r="J170" s="39">
        <v>24.37</v>
      </c>
    </row>
    <row r="171" spans="1:10" ht="15" customHeight="1">
      <c r="A171" s="37" t="s">
        <v>161</v>
      </c>
      <c r="B171" s="64" t="s">
        <v>119</v>
      </c>
      <c r="C171" s="64"/>
      <c r="D171" s="37" t="s">
        <v>147</v>
      </c>
      <c r="E171" s="41">
        <v>0.17</v>
      </c>
      <c r="F171" s="35">
        <f t="shared" si="52"/>
        <v>18.12</v>
      </c>
      <c r="G171" s="43">
        <f t="shared" si="53"/>
        <v>3.0804000000000005</v>
      </c>
      <c r="J171" s="39">
        <v>18.12</v>
      </c>
    </row>
    <row r="172" spans="1:10" ht="20.25" customHeight="1">
      <c r="A172" s="37" t="s">
        <v>234</v>
      </c>
      <c r="B172" s="64" t="s">
        <v>235</v>
      </c>
      <c r="C172" s="64"/>
      <c r="D172" s="37" t="s">
        <v>27</v>
      </c>
      <c r="E172" s="41">
        <v>1.05</v>
      </c>
      <c r="F172" s="35">
        <f t="shared" si="52"/>
        <v>46.73</v>
      </c>
      <c r="G172" s="43">
        <f t="shared" si="53"/>
        <v>49.066499999999998</v>
      </c>
      <c r="J172" s="39">
        <v>46.73</v>
      </c>
    </row>
    <row r="173" spans="1:10" ht="28.5" customHeight="1">
      <c r="A173" s="37" t="s">
        <v>236</v>
      </c>
      <c r="B173" s="64" t="s">
        <v>237</v>
      </c>
      <c r="C173" s="64"/>
      <c r="D173" s="37" t="s">
        <v>27</v>
      </c>
      <c r="E173" s="41">
        <v>2.1</v>
      </c>
      <c r="F173" s="35">
        <f t="shared" si="52"/>
        <v>8.59</v>
      </c>
      <c r="G173" s="43">
        <f t="shared" si="53"/>
        <v>18.039000000000001</v>
      </c>
      <c r="J173" s="39">
        <v>8.59</v>
      </c>
    </row>
    <row r="174" spans="1:10" ht="15" customHeight="1">
      <c r="A174" s="37" t="s">
        <v>238</v>
      </c>
      <c r="B174" s="64" t="s">
        <v>239</v>
      </c>
      <c r="C174" s="64"/>
      <c r="D174" s="37" t="s">
        <v>194</v>
      </c>
      <c r="E174" s="41">
        <v>5.75</v>
      </c>
      <c r="F174" s="35">
        <f t="shared" si="52"/>
        <v>11.19</v>
      </c>
      <c r="G174" s="43">
        <f t="shared" si="53"/>
        <v>64.342500000000001</v>
      </c>
      <c r="J174" s="39">
        <v>11.19</v>
      </c>
    </row>
    <row r="175" spans="1:10" ht="15.95" customHeight="1">
      <c r="A175" s="37" t="s">
        <v>183</v>
      </c>
      <c r="B175" s="64" t="s">
        <v>184</v>
      </c>
      <c r="C175" s="64"/>
      <c r="D175" s="37" t="s">
        <v>64</v>
      </c>
      <c r="E175" s="41">
        <v>0.11</v>
      </c>
      <c r="F175" s="35">
        <f t="shared" si="52"/>
        <v>61.8</v>
      </c>
      <c r="G175" s="43">
        <f t="shared" si="53"/>
        <v>6.798</v>
      </c>
      <c r="J175" s="39">
        <v>61.8</v>
      </c>
    </row>
    <row r="176" spans="1:10" ht="18.75" customHeight="1">
      <c r="A176" s="37" t="s">
        <v>240</v>
      </c>
      <c r="B176" s="64" t="s">
        <v>241</v>
      </c>
      <c r="C176" s="64"/>
      <c r="D176" s="37" t="s">
        <v>27</v>
      </c>
      <c r="E176" s="41">
        <v>0.56999999999999995</v>
      </c>
      <c r="F176" s="35">
        <f t="shared" si="52"/>
        <v>54.48</v>
      </c>
      <c r="G176" s="43">
        <f t="shared" si="53"/>
        <v>31.053599999999996</v>
      </c>
      <c r="J176" s="39">
        <v>54.48</v>
      </c>
    </row>
    <row r="177" spans="1:10" ht="18.75" customHeight="1">
      <c r="A177" s="37" t="s">
        <v>242</v>
      </c>
      <c r="B177" s="64" t="s">
        <v>243</v>
      </c>
      <c r="C177" s="64"/>
      <c r="D177" s="37" t="s">
        <v>64</v>
      </c>
      <c r="E177" s="41">
        <v>0.02</v>
      </c>
      <c r="F177" s="35">
        <f t="shared" si="52"/>
        <v>733.33</v>
      </c>
      <c r="G177" s="43">
        <f t="shared" si="53"/>
        <v>14.666600000000001</v>
      </c>
      <c r="J177" s="39">
        <v>733.33</v>
      </c>
    </row>
    <row r="178" spans="1:10" ht="30" customHeight="1">
      <c r="A178" s="37" t="s">
        <v>244</v>
      </c>
      <c r="B178" s="64" t="s">
        <v>245</v>
      </c>
      <c r="C178" s="64"/>
      <c r="D178" s="37" t="s">
        <v>64</v>
      </c>
      <c r="E178" s="41">
        <v>1.0999999999999999E-2</v>
      </c>
      <c r="F178" s="35">
        <f t="shared" si="52"/>
        <v>675.68</v>
      </c>
      <c r="G178" s="43">
        <f t="shared" si="53"/>
        <v>7.4324799999999991</v>
      </c>
      <c r="J178" s="39">
        <v>675.68</v>
      </c>
    </row>
    <row r="179" spans="1:10" ht="21.75" customHeight="1">
      <c r="A179" s="37" t="s">
        <v>246</v>
      </c>
      <c r="B179" s="64" t="s">
        <v>247</v>
      </c>
      <c r="C179" s="64"/>
      <c r="D179" s="37" t="s">
        <v>27</v>
      </c>
      <c r="E179" s="41">
        <v>2.1</v>
      </c>
      <c r="F179" s="35">
        <f t="shared" si="52"/>
        <v>14.7</v>
      </c>
      <c r="G179" s="43">
        <f t="shared" si="53"/>
        <v>30.87</v>
      </c>
      <c r="J179" s="39">
        <v>14.7</v>
      </c>
    </row>
    <row r="180" spans="1:10" ht="27" customHeight="1">
      <c r="A180" s="37" t="s">
        <v>248</v>
      </c>
      <c r="B180" s="64" t="s">
        <v>249</v>
      </c>
      <c r="C180" s="64"/>
      <c r="D180" s="37" t="s">
        <v>27</v>
      </c>
      <c r="E180" s="41">
        <v>2.1</v>
      </c>
      <c r="F180" s="35">
        <f t="shared" si="52"/>
        <v>47.95</v>
      </c>
      <c r="G180" s="43">
        <f t="shared" si="53"/>
        <v>100.69500000000001</v>
      </c>
      <c r="J180" s="39">
        <v>47.95</v>
      </c>
    </row>
    <row r="181" spans="1:10" ht="15" customHeight="1">
      <c r="A181" s="28"/>
      <c r="B181" s="28"/>
      <c r="C181" s="28"/>
      <c r="D181" s="28"/>
      <c r="E181" s="65" t="s">
        <v>156</v>
      </c>
      <c r="F181" s="65"/>
      <c r="G181" s="40">
        <f>SUM(G170:G180)</f>
        <v>330.18698000000001</v>
      </c>
    </row>
    <row r="182" spans="1:10" ht="15" customHeight="1">
      <c r="A182" s="30"/>
      <c r="B182" s="30"/>
      <c r="C182" s="30"/>
      <c r="D182" s="30"/>
      <c r="E182" s="65" t="s">
        <v>157</v>
      </c>
      <c r="F182" s="65"/>
      <c r="G182" s="39">
        <f>G181</f>
        <v>330.18698000000001</v>
      </c>
    </row>
    <row r="183" spans="1:10" ht="15" customHeight="1">
      <c r="A183" s="30"/>
      <c r="B183" s="30"/>
      <c r="C183" s="30"/>
      <c r="D183" s="30"/>
      <c r="E183" s="65" t="s">
        <v>125</v>
      </c>
      <c r="F183" s="65"/>
      <c r="G183" s="45">
        <f>ROUND(G182,2)</f>
        <v>330.19</v>
      </c>
    </row>
    <row r="184" spans="1:10" ht="9.9499999999999993" customHeight="1">
      <c r="A184" s="30"/>
      <c r="B184" s="30"/>
      <c r="C184" s="71"/>
      <c r="D184" s="71"/>
      <c r="E184" s="30"/>
      <c r="F184" s="30"/>
      <c r="G184" s="30"/>
    </row>
    <row r="185" spans="1:10" ht="20.100000000000001" customHeight="1">
      <c r="A185" s="67" t="s">
        <v>250</v>
      </c>
      <c r="B185" s="67"/>
      <c r="C185" s="67"/>
      <c r="D185" s="67"/>
      <c r="E185" s="67"/>
      <c r="F185" s="67"/>
      <c r="G185" s="67"/>
    </row>
    <row r="186" spans="1:10" ht="15" customHeight="1">
      <c r="A186" s="69" t="s">
        <v>163</v>
      </c>
      <c r="B186" s="69"/>
      <c r="C186" s="31" t="s">
        <v>3</v>
      </c>
      <c r="D186" s="31" t="s">
        <v>4</v>
      </c>
      <c r="E186" s="31" t="s">
        <v>101</v>
      </c>
      <c r="F186" s="31" t="s">
        <v>102</v>
      </c>
      <c r="G186" s="31" t="s">
        <v>103</v>
      </c>
    </row>
    <row r="187" spans="1:10" ht="15" customHeight="1">
      <c r="A187" s="32" t="s">
        <v>164</v>
      </c>
      <c r="B187" s="33" t="s">
        <v>165</v>
      </c>
      <c r="C187" s="32" t="s">
        <v>31</v>
      </c>
      <c r="D187" s="32" t="s">
        <v>166</v>
      </c>
      <c r="E187" s="34">
        <v>1</v>
      </c>
      <c r="F187" s="35">
        <f t="shared" ref="F187:F188" si="54">ROUND(J187*$J$3,2)</f>
        <v>3.73</v>
      </c>
      <c r="G187" s="43">
        <f t="shared" ref="G187:G188" si="55">F187*E187</f>
        <v>3.73</v>
      </c>
      <c r="J187" s="35">
        <v>3.73</v>
      </c>
    </row>
    <row r="188" spans="1:10" ht="15" customHeight="1">
      <c r="A188" s="32" t="s">
        <v>167</v>
      </c>
      <c r="B188" s="33" t="s">
        <v>168</v>
      </c>
      <c r="C188" s="32" t="s">
        <v>31</v>
      </c>
      <c r="D188" s="32" t="s">
        <v>166</v>
      </c>
      <c r="E188" s="34">
        <v>1</v>
      </c>
      <c r="F188" s="35">
        <f t="shared" si="54"/>
        <v>3.83</v>
      </c>
      <c r="G188" s="43">
        <f t="shared" si="55"/>
        <v>3.83</v>
      </c>
      <c r="J188" s="35">
        <v>3.83</v>
      </c>
    </row>
    <row r="189" spans="1:10" ht="15" customHeight="1">
      <c r="A189" s="30"/>
      <c r="B189" s="30"/>
      <c r="C189" s="30"/>
      <c r="D189" s="30"/>
      <c r="E189" s="70" t="s">
        <v>169</v>
      </c>
      <c r="F189" s="70"/>
      <c r="G189" s="36">
        <f>G188+G187</f>
        <v>7.5600000000000005</v>
      </c>
    </row>
    <row r="190" spans="1:10" ht="15" customHeight="1">
      <c r="A190" s="69" t="s">
        <v>100</v>
      </c>
      <c r="B190" s="69"/>
      <c r="C190" s="31" t="s">
        <v>3</v>
      </c>
      <c r="D190" s="31" t="s">
        <v>4</v>
      </c>
      <c r="E190" s="31" t="s">
        <v>101</v>
      </c>
      <c r="F190" s="31" t="s">
        <v>102</v>
      </c>
      <c r="G190" s="31" t="s">
        <v>103</v>
      </c>
    </row>
    <row r="191" spans="1:10" ht="29.1" customHeight="1">
      <c r="A191" s="32" t="s">
        <v>251</v>
      </c>
      <c r="B191" s="33" t="s">
        <v>75</v>
      </c>
      <c r="C191" s="32" t="s">
        <v>31</v>
      </c>
      <c r="D191" s="32" t="s">
        <v>252</v>
      </c>
      <c r="E191" s="34">
        <v>0.1646</v>
      </c>
      <c r="F191" s="35">
        <f t="shared" ref="F191" si="56">ROUND(J191*$J$3,2)</f>
        <v>2564.94</v>
      </c>
      <c r="G191" s="43">
        <f t="shared" ref="G191" si="57">F191*E191</f>
        <v>422.18912399999999</v>
      </c>
      <c r="J191" s="35">
        <v>2564.94</v>
      </c>
    </row>
    <row r="192" spans="1:10" ht="15" customHeight="1">
      <c r="A192" s="30"/>
      <c r="B192" s="30"/>
      <c r="C192" s="30"/>
      <c r="D192" s="30"/>
      <c r="E192" s="70" t="s">
        <v>113</v>
      </c>
      <c r="F192" s="70"/>
      <c r="G192" s="36">
        <f>G191</f>
        <v>422.18912399999999</v>
      </c>
    </row>
    <row r="193" spans="1:10" ht="15" customHeight="1">
      <c r="A193" s="69" t="s">
        <v>170</v>
      </c>
      <c r="B193" s="69"/>
      <c r="C193" s="31" t="s">
        <v>3</v>
      </c>
      <c r="D193" s="31" t="s">
        <v>4</v>
      </c>
      <c r="E193" s="31" t="s">
        <v>101</v>
      </c>
      <c r="F193" s="31" t="s">
        <v>102</v>
      </c>
      <c r="G193" s="31" t="s">
        <v>103</v>
      </c>
    </row>
    <row r="194" spans="1:10" ht="15" customHeight="1">
      <c r="A194" s="32" t="s">
        <v>171</v>
      </c>
      <c r="B194" s="33" t="s">
        <v>172</v>
      </c>
      <c r="C194" s="32" t="s">
        <v>31</v>
      </c>
      <c r="D194" s="32" t="s">
        <v>166</v>
      </c>
      <c r="E194" s="34">
        <v>1</v>
      </c>
      <c r="F194" s="35">
        <f t="shared" ref="F194:F195" si="58">ROUND(J194*$J$3,2)</f>
        <v>18.21</v>
      </c>
      <c r="G194" s="43">
        <f t="shared" ref="G194:G195" si="59">F194*E194</f>
        <v>18.21</v>
      </c>
      <c r="J194" s="35">
        <v>18.21</v>
      </c>
    </row>
    <row r="195" spans="1:10" ht="15" customHeight="1">
      <c r="A195" s="32" t="s">
        <v>173</v>
      </c>
      <c r="B195" s="33" t="s">
        <v>174</v>
      </c>
      <c r="C195" s="32" t="s">
        <v>31</v>
      </c>
      <c r="D195" s="32" t="s">
        <v>166</v>
      </c>
      <c r="E195" s="34">
        <v>1</v>
      </c>
      <c r="F195" s="35">
        <f t="shared" si="58"/>
        <v>13.65</v>
      </c>
      <c r="G195" s="43">
        <f t="shared" si="59"/>
        <v>13.65</v>
      </c>
      <c r="J195" s="35">
        <v>13.65</v>
      </c>
    </row>
    <row r="196" spans="1:10" ht="15" customHeight="1">
      <c r="A196" s="30"/>
      <c r="B196" s="30"/>
      <c r="C196" s="30"/>
      <c r="D196" s="30"/>
      <c r="E196" s="70" t="s">
        <v>175</v>
      </c>
      <c r="F196" s="70"/>
      <c r="G196" s="36">
        <f>G195+G194</f>
        <v>31.86</v>
      </c>
    </row>
    <row r="197" spans="1:10" ht="15" customHeight="1">
      <c r="A197" s="30"/>
      <c r="B197" s="30"/>
      <c r="C197" s="30"/>
      <c r="D197" s="30"/>
      <c r="E197" s="65" t="s">
        <v>125</v>
      </c>
      <c r="F197" s="65"/>
      <c r="G197" s="45">
        <f>ROUND(G196+G192+G189,2)</f>
        <v>461.61</v>
      </c>
    </row>
    <row r="198" spans="1:10" ht="9.9499999999999993" customHeight="1">
      <c r="A198" s="30"/>
      <c r="B198" s="30"/>
      <c r="C198" s="71"/>
      <c r="D198" s="71"/>
      <c r="E198" s="30"/>
      <c r="F198" s="30"/>
      <c r="G198" s="30"/>
    </row>
    <row r="199" spans="1:10" ht="20.100000000000001" customHeight="1">
      <c r="A199" s="67" t="s">
        <v>253</v>
      </c>
      <c r="B199" s="67"/>
      <c r="C199" s="67"/>
      <c r="D199" s="67"/>
      <c r="E199" s="67"/>
      <c r="F199" s="67"/>
      <c r="G199" s="67"/>
    </row>
    <row r="200" spans="1:10" ht="15" customHeight="1">
      <c r="A200" s="69" t="s">
        <v>100</v>
      </c>
      <c r="B200" s="69"/>
      <c r="C200" s="31" t="s">
        <v>3</v>
      </c>
      <c r="D200" s="31" t="s">
        <v>4</v>
      </c>
      <c r="E200" s="31" t="s">
        <v>101</v>
      </c>
      <c r="F200" s="31" t="s">
        <v>102</v>
      </c>
      <c r="G200" s="31" t="s">
        <v>103</v>
      </c>
    </row>
    <row r="201" spans="1:10" ht="29.1" customHeight="1">
      <c r="A201" s="32" t="s">
        <v>254</v>
      </c>
      <c r="B201" s="33" t="s">
        <v>255</v>
      </c>
      <c r="C201" s="32" t="s">
        <v>20</v>
      </c>
      <c r="D201" s="32" t="s">
        <v>36</v>
      </c>
      <c r="E201" s="42">
        <v>1.036894</v>
      </c>
      <c r="F201" s="35">
        <f t="shared" ref="F201" si="60">ROUND(J201*$J$3,2)</f>
        <v>92.99</v>
      </c>
      <c r="G201" s="43">
        <f t="shared" ref="G201" si="61">F201*E201</f>
        <v>96.420773059999988</v>
      </c>
      <c r="J201" s="43">
        <v>92.988799999999998</v>
      </c>
    </row>
    <row r="202" spans="1:10" ht="15" customHeight="1">
      <c r="A202" s="30"/>
      <c r="B202" s="30"/>
      <c r="C202" s="30"/>
      <c r="D202" s="30"/>
      <c r="E202" s="70" t="s">
        <v>113</v>
      </c>
      <c r="F202" s="70"/>
      <c r="G202" s="36">
        <f>G201</f>
        <v>96.420773059999988</v>
      </c>
    </row>
    <row r="203" spans="1:10" ht="15" customHeight="1">
      <c r="A203" s="69" t="s">
        <v>114</v>
      </c>
      <c r="B203" s="69"/>
      <c r="C203" s="31" t="s">
        <v>3</v>
      </c>
      <c r="D203" s="31" t="s">
        <v>4</v>
      </c>
      <c r="E203" s="31" t="s">
        <v>101</v>
      </c>
      <c r="F203" s="31" t="s">
        <v>102</v>
      </c>
      <c r="G203" s="31" t="s">
        <v>103</v>
      </c>
    </row>
    <row r="204" spans="1:10" ht="15" customHeight="1">
      <c r="A204" s="32" t="s">
        <v>256</v>
      </c>
      <c r="B204" s="33" t="s">
        <v>257</v>
      </c>
      <c r="C204" s="32" t="s">
        <v>20</v>
      </c>
      <c r="D204" s="32" t="s">
        <v>147</v>
      </c>
      <c r="E204" s="42">
        <v>2.3565773000000001</v>
      </c>
      <c r="F204" s="35">
        <f t="shared" ref="F204:F205" si="62">ROUND(J204*$J$3,2)</f>
        <v>21.56</v>
      </c>
      <c r="G204" s="43">
        <f t="shared" ref="G204:G205" si="63">F204*E204</f>
        <v>50.807806587999998</v>
      </c>
      <c r="J204" s="43">
        <v>21.56</v>
      </c>
    </row>
    <row r="205" spans="1:10" ht="15" customHeight="1">
      <c r="A205" s="32" t="s">
        <v>161</v>
      </c>
      <c r="B205" s="33" t="s">
        <v>119</v>
      </c>
      <c r="C205" s="32" t="s">
        <v>20</v>
      </c>
      <c r="D205" s="32" t="s">
        <v>147</v>
      </c>
      <c r="E205" s="42">
        <v>0.94263090000000005</v>
      </c>
      <c r="F205" s="35">
        <f t="shared" si="62"/>
        <v>18.12</v>
      </c>
      <c r="G205" s="43">
        <f t="shared" si="63"/>
        <v>17.080471908000003</v>
      </c>
      <c r="J205" s="43">
        <v>18.12</v>
      </c>
    </row>
    <row r="206" spans="1:10" ht="18" customHeight="1">
      <c r="A206" s="30"/>
      <c r="B206" s="30"/>
      <c r="C206" s="30"/>
      <c r="D206" s="30"/>
      <c r="E206" s="70" t="s">
        <v>120</v>
      </c>
      <c r="F206" s="70"/>
      <c r="G206" s="36">
        <f>G205+G204</f>
        <v>67.888278495999998</v>
      </c>
    </row>
    <row r="207" spans="1:10" ht="15" customHeight="1">
      <c r="A207" s="30"/>
      <c r="B207" s="30"/>
      <c r="C207" s="30"/>
      <c r="D207" s="30"/>
      <c r="E207" s="65" t="s">
        <v>125</v>
      </c>
      <c r="F207" s="65"/>
      <c r="G207" s="45">
        <f>ROUND(G206+G202,2)</f>
        <v>164.31</v>
      </c>
    </row>
    <row r="208" spans="1:10" ht="9.9499999999999993" customHeight="1">
      <c r="A208" s="30"/>
      <c r="B208" s="30"/>
      <c r="C208" s="71"/>
      <c r="D208" s="71"/>
      <c r="E208" s="30"/>
      <c r="F208" s="30"/>
      <c r="G208" s="30"/>
    </row>
    <row r="209" spans="1:10" ht="20.100000000000001" customHeight="1">
      <c r="A209" s="67" t="s">
        <v>258</v>
      </c>
      <c r="B209" s="67"/>
      <c r="C209" s="67"/>
      <c r="D209" s="67"/>
      <c r="E209" s="67"/>
      <c r="F209" s="67"/>
      <c r="G209" s="67"/>
    </row>
    <row r="210" spans="1:10" ht="20.100000000000001" customHeight="1">
      <c r="A210" s="68" t="s">
        <v>127</v>
      </c>
      <c r="B210" s="68"/>
      <c r="C210" s="68"/>
      <c r="D210" s="31" t="s">
        <v>4</v>
      </c>
      <c r="E210" s="31" t="s">
        <v>128</v>
      </c>
      <c r="F210" s="31" t="s">
        <v>129</v>
      </c>
      <c r="G210" s="31" t="s">
        <v>130</v>
      </c>
    </row>
    <row r="211" spans="1:10" ht="18.75" customHeight="1">
      <c r="A211" s="37" t="s">
        <v>259</v>
      </c>
      <c r="B211" s="64" t="s">
        <v>260</v>
      </c>
      <c r="C211" s="64"/>
      <c r="D211" s="37" t="s">
        <v>32</v>
      </c>
      <c r="E211" s="38">
        <v>1</v>
      </c>
      <c r="F211" s="35">
        <f t="shared" ref="F211" si="64">ROUND(J211*$J$3,2)</f>
        <v>936.02</v>
      </c>
      <c r="G211" s="43">
        <f t="shared" ref="G211" si="65">F211*E211</f>
        <v>936.02</v>
      </c>
      <c r="J211" s="39">
        <v>936.01649999999995</v>
      </c>
    </row>
    <row r="212" spans="1:10" ht="15" customHeight="1">
      <c r="A212" s="28"/>
      <c r="B212" s="28"/>
      <c r="C212" s="28"/>
      <c r="D212" s="28"/>
      <c r="E212" s="65" t="s">
        <v>143</v>
      </c>
      <c r="F212" s="65"/>
      <c r="G212" s="40">
        <f>G211</f>
        <v>936.02</v>
      </c>
    </row>
    <row r="213" spans="1:10" ht="20.100000000000001" customHeight="1">
      <c r="A213" s="68" t="s">
        <v>144</v>
      </c>
      <c r="B213" s="68"/>
      <c r="C213" s="68"/>
      <c r="D213" s="31" t="s">
        <v>4</v>
      </c>
      <c r="E213" s="31" t="s">
        <v>128</v>
      </c>
      <c r="F213" s="31" t="s">
        <v>102</v>
      </c>
      <c r="G213" s="31" t="s">
        <v>130</v>
      </c>
    </row>
    <row r="214" spans="1:10" ht="15" customHeight="1">
      <c r="A214" s="37" t="s">
        <v>159</v>
      </c>
      <c r="B214" s="64" t="s">
        <v>160</v>
      </c>
      <c r="C214" s="64"/>
      <c r="D214" s="37" t="s">
        <v>147</v>
      </c>
      <c r="E214" s="41">
        <v>1.0476190000000001</v>
      </c>
      <c r="F214" s="35">
        <f t="shared" ref="F214:F216" si="66">ROUND(J214*$J$3,2)</f>
        <v>24.37</v>
      </c>
      <c r="G214" s="43">
        <f t="shared" ref="G214:G216" si="67">F214*E214</f>
        <v>25.530475030000002</v>
      </c>
      <c r="J214" s="39">
        <v>24.37</v>
      </c>
    </row>
    <row r="215" spans="1:10" ht="15" customHeight="1">
      <c r="A215" s="37" t="s">
        <v>161</v>
      </c>
      <c r="B215" s="64" t="s">
        <v>119</v>
      </c>
      <c r="C215" s="64"/>
      <c r="D215" s="37" t="s">
        <v>147</v>
      </c>
      <c r="E215" s="41">
        <v>1.0476190000000001</v>
      </c>
      <c r="F215" s="35">
        <f t="shared" si="66"/>
        <v>18.12</v>
      </c>
      <c r="G215" s="43">
        <f t="shared" si="67"/>
        <v>18.982856280000004</v>
      </c>
      <c r="J215" s="39">
        <v>18.12</v>
      </c>
    </row>
    <row r="216" spans="1:10" ht="18" customHeight="1">
      <c r="A216" s="37" t="s">
        <v>261</v>
      </c>
      <c r="B216" s="64" t="s">
        <v>262</v>
      </c>
      <c r="C216" s="64"/>
      <c r="D216" s="37" t="s">
        <v>32</v>
      </c>
      <c r="E216" s="41">
        <v>4</v>
      </c>
      <c r="F216" s="35">
        <f t="shared" si="66"/>
        <v>4.2300000000000004</v>
      </c>
      <c r="G216" s="43">
        <f t="shared" si="67"/>
        <v>16.920000000000002</v>
      </c>
      <c r="J216" s="39">
        <v>4.2300000000000004</v>
      </c>
    </row>
    <row r="217" spans="1:10" ht="15" customHeight="1">
      <c r="A217" s="28"/>
      <c r="B217" s="28"/>
      <c r="C217" s="28"/>
      <c r="D217" s="28"/>
      <c r="E217" s="65" t="s">
        <v>156</v>
      </c>
      <c r="F217" s="65"/>
      <c r="G217" s="40">
        <f>SUM(G214:G216)</f>
        <v>61.433331310000007</v>
      </c>
    </row>
    <row r="218" spans="1:10" ht="15" customHeight="1">
      <c r="A218" s="30"/>
      <c r="B218" s="30"/>
      <c r="C218" s="30"/>
      <c r="D218" s="30"/>
      <c r="E218" s="65" t="s">
        <v>157</v>
      </c>
      <c r="F218" s="65"/>
      <c r="G218" s="39">
        <f>G217+G212</f>
        <v>997.45333130999995</v>
      </c>
    </row>
    <row r="219" spans="1:10" ht="15" customHeight="1">
      <c r="A219" s="30"/>
      <c r="B219" s="30"/>
      <c r="C219" s="30"/>
      <c r="D219" s="30"/>
      <c r="E219" s="65" t="s">
        <v>125</v>
      </c>
      <c r="F219" s="65"/>
      <c r="G219" s="45">
        <f>ROUND(G218,2)</f>
        <v>997.45</v>
      </c>
    </row>
    <row r="223" spans="1:10">
      <c r="B223" s="46"/>
    </row>
    <row r="224" spans="1:10" ht="11.25">
      <c r="B224" s="47" t="s">
        <v>97</v>
      </c>
    </row>
    <row r="225" spans="2:2" ht="11.25">
      <c r="B225" s="47" t="s">
        <v>98</v>
      </c>
    </row>
  </sheetData>
  <mergeCells count="174">
    <mergeCell ref="A1:G1"/>
    <mergeCell ref="C2:D2"/>
    <mergeCell ref="A3:G3"/>
    <mergeCell ref="A4:B4"/>
    <mergeCell ref="E9:F9"/>
    <mergeCell ref="A10:B10"/>
    <mergeCell ref="A20:C20"/>
    <mergeCell ref="B21:C21"/>
    <mergeCell ref="B22:C22"/>
    <mergeCell ref="B23:C23"/>
    <mergeCell ref="B24:C24"/>
    <mergeCell ref="B25:C25"/>
    <mergeCell ref="E13:F13"/>
    <mergeCell ref="A14:B14"/>
    <mergeCell ref="E16:F16"/>
    <mergeCell ref="E17:F17"/>
    <mergeCell ref="C18:D18"/>
    <mergeCell ref="A19:G19"/>
    <mergeCell ref="B32:C32"/>
    <mergeCell ref="B33:C33"/>
    <mergeCell ref="E34:F34"/>
    <mergeCell ref="E35:F35"/>
    <mergeCell ref="E36:F36"/>
    <mergeCell ref="C37:D37"/>
    <mergeCell ref="B26:C26"/>
    <mergeCell ref="E27:F27"/>
    <mergeCell ref="A28:C28"/>
    <mergeCell ref="B29:C29"/>
    <mergeCell ref="B30:C30"/>
    <mergeCell ref="B31:C31"/>
    <mergeCell ref="A46:B46"/>
    <mergeCell ref="E49:F49"/>
    <mergeCell ref="A50:B50"/>
    <mergeCell ref="E53:F53"/>
    <mergeCell ref="E54:F54"/>
    <mergeCell ref="C55:D55"/>
    <mergeCell ref="A38:G38"/>
    <mergeCell ref="A39:B39"/>
    <mergeCell ref="E42:F42"/>
    <mergeCell ref="E43:F43"/>
    <mergeCell ref="C44:D44"/>
    <mergeCell ref="A45:G45"/>
    <mergeCell ref="A62:C62"/>
    <mergeCell ref="B63:C63"/>
    <mergeCell ref="B64:C64"/>
    <mergeCell ref="B65:C65"/>
    <mergeCell ref="B66:C66"/>
    <mergeCell ref="E67:F67"/>
    <mergeCell ref="A56:G56"/>
    <mergeCell ref="A57:C57"/>
    <mergeCell ref="B58:C58"/>
    <mergeCell ref="B59:C59"/>
    <mergeCell ref="B60:C60"/>
    <mergeCell ref="E61:F61"/>
    <mergeCell ref="A75:B75"/>
    <mergeCell ref="E78:F78"/>
    <mergeCell ref="E79:F79"/>
    <mergeCell ref="C80:D80"/>
    <mergeCell ref="A81:G81"/>
    <mergeCell ref="A82:C82"/>
    <mergeCell ref="E68:F68"/>
    <mergeCell ref="E69:F69"/>
    <mergeCell ref="C70:D70"/>
    <mergeCell ref="A71:G71"/>
    <mergeCell ref="A72:B72"/>
    <mergeCell ref="E74:F74"/>
    <mergeCell ref="B89:C89"/>
    <mergeCell ref="B90:C90"/>
    <mergeCell ref="B91:C91"/>
    <mergeCell ref="E92:F92"/>
    <mergeCell ref="E93:F93"/>
    <mergeCell ref="E94:F94"/>
    <mergeCell ref="B83:C83"/>
    <mergeCell ref="B84:C84"/>
    <mergeCell ref="B85:C85"/>
    <mergeCell ref="B86:C86"/>
    <mergeCell ref="E87:F87"/>
    <mergeCell ref="A88:C88"/>
    <mergeCell ref="A104:B104"/>
    <mergeCell ref="E107:F107"/>
    <mergeCell ref="E108:F108"/>
    <mergeCell ref="C109:D109"/>
    <mergeCell ref="A110:G110"/>
    <mergeCell ref="A111:B111"/>
    <mergeCell ref="C95:D95"/>
    <mergeCell ref="A96:G96"/>
    <mergeCell ref="A97:B97"/>
    <mergeCell ref="E100:F100"/>
    <mergeCell ref="A101:B101"/>
    <mergeCell ref="E103:F103"/>
    <mergeCell ref="A120:B120"/>
    <mergeCell ref="E122:F122"/>
    <mergeCell ref="E123:F123"/>
    <mergeCell ref="C124:D124"/>
    <mergeCell ref="A125:G125"/>
    <mergeCell ref="A126:B126"/>
    <mergeCell ref="E113:F113"/>
    <mergeCell ref="A114:B114"/>
    <mergeCell ref="E116:F116"/>
    <mergeCell ref="E117:F117"/>
    <mergeCell ref="C118:D118"/>
    <mergeCell ref="A119:G119"/>
    <mergeCell ref="A137:C137"/>
    <mergeCell ref="B138:C138"/>
    <mergeCell ref="B139:C139"/>
    <mergeCell ref="E140:F140"/>
    <mergeCell ref="E141:F141"/>
    <mergeCell ref="E142:F142"/>
    <mergeCell ref="E129:F129"/>
    <mergeCell ref="A130:B130"/>
    <mergeCell ref="E133:F133"/>
    <mergeCell ref="E134:F134"/>
    <mergeCell ref="C135:D135"/>
    <mergeCell ref="A136:G136"/>
    <mergeCell ref="A151:G151"/>
    <mergeCell ref="A152:B152"/>
    <mergeCell ref="E157:F157"/>
    <mergeCell ref="A158:B158"/>
    <mergeCell ref="E162:F162"/>
    <mergeCell ref="A163:B163"/>
    <mergeCell ref="C143:D143"/>
    <mergeCell ref="A144:G144"/>
    <mergeCell ref="A145:B145"/>
    <mergeCell ref="E148:F148"/>
    <mergeCell ref="E149:F149"/>
    <mergeCell ref="C150:D150"/>
    <mergeCell ref="B171:C171"/>
    <mergeCell ref="B172:C172"/>
    <mergeCell ref="B173:C173"/>
    <mergeCell ref="B174:C174"/>
    <mergeCell ref="B175:C175"/>
    <mergeCell ref="B176:C176"/>
    <mergeCell ref="E165:F165"/>
    <mergeCell ref="E166:F166"/>
    <mergeCell ref="C167:D167"/>
    <mergeCell ref="A168:G168"/>
    <mergeCell ref="A169:C169"/>
    <mergeCell ref="B170:C170"/>
    <mergeCell ref="E183:F183"/>
    <mergeCell ref="C184:D184"/>
    <mergeCell ref="A185:G185"/>
    <mergeCell ref="A186:B186"/>
    <mergeCell ref="E189:F189"/>
    <mergeCell ref="A190:B190"/>
    <mergeCell ref="B177:C177"/>
    <mergeCell ref="B178:C178"/>
    <mergeCell ref="B179:C179"/>
    <mergeCell ref="B180:C180"/>
    <mergeCell ref="E181:F181"/>
    <mergeCell ref="E182:F182"/>
    <mergeCell ref="B215:C215"/>
    <mergeCell ref="B216:C216"/>
    <mergeCell ref="E217:F217"/>
    <mergeCell ref="E218:F218"/>
    <mergeCell ref="E219:F219"/>
    <mergeCell ref="H1:L1"/>
    <mergeCell ref="A209:G209"/>
    <mergeCell ref="A210:C210"/>
    <mergeCell ref="B211:C211"/>
    <mergeCell ref="E212:F212"/>
    <mergeCell ref="A213:C213"/>
    <mergeCell ref="B214:C214"/>
    <mergeCell ref="A200:B200"/>
    <mergeCell ref="E202:F202"/>
    <mergeCell ref="A203:B203"/>
    <mergeCell ref="E206:F206"/>
    <mergeCell ref="E207:F207"/>
    <mergeCell ref="C208:D208"/>
    <mergeCell ref="E192:F192"/>
    <mergeCell ref="A193:B193"/>
    <mergeCell ref="E196:F196"/>
    <mergeCell ref="E197:F197"/>
    <mergeCell ref="C198:D198"/>
    <mergeCell ref="A199:G199"/>
  </mergeCells>
  <pageMargins left="0.7" right="0.7" top="0.75" bottom="0.75" header="0.3" footer="0.3"/>
  <pageSetup paperSize="9" scale="82" fitToHeight="0" orientation="portrait" horizontalDpi="0" verticalDpi="0" r:id="rId1"/>
  <rowBreaks count="4" manualBreakCount="4">
    <brk id="44" max="16383" man="1"/>
    <brk id="95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P.O.</vt:lpstr>
      <vt:lpstr>C.F.F.</vt:lpstr>
      <vt:lpstr>C.P.U.</vt:lpstr>
      <vt:lpstr>C.P.U.!Area_de_impressao</vt:lpstr>
      <vt:lpstr>P.O.!Area_de_impressao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2024-05-03T13:02:21Z</dcterms:created>
  <dcterms:modified xsi:type="dcterms:W3CDTF">2024-05-03T19:46:27Z</dcterms:modified>
</cp:coreProperties>
</file>