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0DDC683A-EDD7-4C37-BC68-074A2FF5C8C7}" xr6:coauthVersionLast="47" xr6:coauthVersionMax="47" xr10:uidLastSave="{00000000-0000-0000-0000-000000000000}"/>
  <bookViews>
    <workbookView xWindow="-108" yWindow="-108" windowWidth="23256" windowHeight="12576" activeTab="5" xr2:uid="{00000000-000D-0000-FFFF-FFFF00000000}"/>
  </bookViews>
  <sheets>
    <sheet name="BDI" sheetId="6" r:id="rId1"/>
    <sheet name="MEM CALCULO" sheetId="3" r:id="rId2"/>
    <sheet name="COTACOES" sheetId="5" r:id="rId3"/>
    <sheet name="ORÇAMENTO" sheetId="1" r:id="rId4"/>
    <sheet name="CPU" sheetId="7" r:id="rId5"/>
    <sheet name="CRONOGRAMA" sheetId="4" r:id="rId6"/>
  </sheets>
  <externalReferences>
    <externalReference r:id="rId7"/>
  </externalReferences>
  <definedNames>
    <definedName name="_xlnm.Print_Area" localSheetId="0">BDI!$B$2:$K$48</definedName>
    <definedName name="_xlnm.Print_Area" localSheetId="4">CPU!$A$1:$I$29</definedName>
    <definedName name="_xlnm.Print_Area" localSheetId="1">'MEM CALCULO'!$A$1:$J$164</definedName>
    <definedName name="_xlnm.Print_Area" localSheetId="3">ORÇAMENTO!$A$1:$J$39</definedName>
    <definedName name="JR_PAGE_ANCHOR_0_1">ORÇAMENTO!$A$1</definedName>
    <definedName name="_xlnm.Print_Titles" localSheetId="1">'MEM CALCULO'!$1:$7</definedName>
    <definedName name="_xlnm.Print_Titles" localSheetId="3">ORÇAMENTO!$1:$7</definedName>
  </definedNames>
  <calcPr calcId="191029"/>
</workbook>
</file>

<file path=xl/calcChain.xml><?xml version="1.0" encoding="utf-8"?>
<calcChain xmlns="http://schemas.openxmlformats.org/spreadsheetml/2006/main">
  <c r="G136" i="3" l="1"/>
  <c r="G137" i="3"/>
  <c r="G138" i="3"/>
  <c r="G139" i="3"/>
  <c r="G140" i="3"/>
  <c r="G143" i="3"/>
  <c r="G144" i="3"/>
  <c r="G146" i="3"/>
  <c r="G147" i="3"/>
  <c r="G148" i="3"/>
  <c r="G149" i="3"/>
  <c r="G150" i="3"/>
  <c r="G151" i="3"/>
  <c r="G152" i="3"/>
  <c r="G135" i="3"/>
  <c r="D29" i="3"/>
  <c r="I27" i="3"/>
  <c r="B27" i="3"/>
  <c r="C27" i="3"/>
  <c r="J27" i="3"/>
  <c r="I10" i="7"/>
  <c r="I11" i="7" s="1"/>
  <c r="I21" i="7" s="1"/>
  <c r="G28" i="1" s="1"/>
  <c r="C29" i="1"/>
  <c r="C155" i="3" s="1"/>
  <c r="I155" i="3"/>
  <c r="H155" i="3"/>
  <c r="J155" i="3"/>
  <c r="F29" i="1" s="1"/>
  <c r="D29" i="1"/>
  <c r="B155" i="3" s="1"/>
  <c r="H7" i="5"/>
  <c r="H9" i="5" s="1"/>
  <c r="G29" i="1" s="1"/>
  <c r="B4" i="7"/>
  <c r="B3" i="7"/>
  <c r="A2" i="7"/>
  <c r="E145" i="3"/>
  <c r="G145" i="3" s="1"/>
  <c r="E142" i="3"/>
  <c r="G142" i="3" s="1"/>
  <c r="E141" i="3"/>
  <c r="G141" i="3" s="1"/>
  <c r="D140" i="3"/>
  <c r="I134" i="3"/>
  <c r="H134" i="3"/>
  <c r="C134" i="3"/>
  <c r="B15" i="4"/>
  <c r="B13" i="4"/>
  <c r="B11" i="4"/>
  <c r="B9" i="4"/>
  <c r="A7" i="4"/>
  <c r="B4" i="4"/>
  <c r="B3" i="4"/>
  <c r="C22" i="4"/>
  <c r="E24" i="7" s="1"/>
  <c r="A22" i="4"/>
  <c r="A24" i="7" s="1"/>
  <c r="A2" i="4"/>
  <c r="G153" i="3" l="1"/>
  <c r="H28" i="1"/>
  <c r="I13" i="1"/>
  <c r="I29" i="1"/>
  <c r="J134" i="3"/>
  <c r="F28" i="1" s="1"/>
  <c r="H26" i="1"/>
  <c r="L26" i="1" s="1"/>
  <c r="H18" i="1"/>
  <c r="H15" i="1"/>
  <c r="H37" i="6"/>
  <c r="G30" i="6" s="1"/>
  <c r="K24" i="6" s="1"/>
  <c r="H5" i="1" s="1"/>
  <c r="H24" i="1" s="1"/>
  <c r="H22" i="6"/>
  <c r="G15" i="6" s="1"/>
  <c r="K9" i="6" s="1"/>
  <c r="F5" i="1" s="1"/>
  <c r="H13" i="1" s="1"/>
  <c r="J130" i="3"/>
  <c r="F26" i="1" s="1"/>
  <c r="D126" i="3"/>
  <c r="D127" i="3"/>
  <c r="D125" i="3"/>
  <c r="E119" i="3"/>
  <c r="E120" i="3"/>
  <c r="E118" i="3"/>
  <c r="E112" i="3"/>
  <c r="E113" i="3"/>
  <c r="E111" i="3"/>
  <c r="J105" i="3"/>
  <c r="F21" i="1" s="1"/>
  <c r="J102" i="3"/>
  <c r="F20" i="1" s="1"/>
  <c r="I20" i="1" s="1"/>
  <c r="F98" i="3"/>
  <c r="F95" i="3"/>
  <c r="F92" i="3"/>
  <c r="F89" i="3"/>
  <c r="D66" i="3"/>
  <c r="F66" i="3" s="1"/>
  <c r="D63" i="3"/>
  <c r="F63" i="3" s="1"/>
  <c r="D60" i="3"/>
  <c r="F60" i="3" s="1"/>
  <c r="D57" i="3"/>
  <c r="F57" i="3" s="1"/>
  <c r="F82" i="3"/>
  <c r="F79" i="3"/>
  <c r="F76" i="3"/>
  <c r="F73" i="3"/>
  <c r="D50" i="3"/>
  <c r="F50" i="3" s="1"/>
  <c r="D47" i="3"/>
  <c r="F47" i="3" s="1"/>
  <c r="D44" i="3"/>
  <c r="F44" i="3" s="1"/>
  <c r="D41" i="3"/>
  <c r="F41" i="3" s="1"/>
  <c r="E35" i="3"/>
  <c r="D35" i="3"/>
  <c r="B35" i="3"/>
  <c r="A35" i="3"/>
  <c r="F24" i="3"/>
  <c r="B24" i="3"/>
  <c r="C24" i="3" s="1"/>
  <c r="B18" i="3"/>
  <c r="D18" i="3" s="1"/>
  <c r="H18" i="3"/>
  <c r="D12" i="3"/>
  <c r="J10" i="3" s="1"/>
  <c r="F10" i="1" s="1"/>
  <c r="L28" i="1" l="1"/>
  <c r="H10" i="1"/>
  <c r="L10" i="1" s="1"/>
  <c r="H21" i="1"/>
  <c r="L21" i="1" s="1"/>
  <c r="H17" i="1"/>
  <c r="H25" i="1"/>
  <c r="H12" i="1"/>
  <c r="L12" i="1" s="1"/>
  <c r="H20" i="1"/>
  <c r="L20" i="1" s="1"/>
  <c r="H16" i="1"/>
  <c r="H29" i="1"/>
  <c r="J13" i="1"/>
  <c r="L13" i="1"/>
  <c r="H11" i="1"/>
  <c r="H19" i="1"/>
  <c r="H23" i="1"/>
  <c r="L23" i="1" s="1"/>
  <c r="D128" i="3"/>
  <c r="J123" i="3" s="1"/>
  <c r="F25" i="1" s="1"/>
  <c r="I25" i="1" s="1"/>
  <c r="E121" i="3"/>
  <c r="J116" i="3" s="1"/>
  <c r="F24" i="1" s="1"/>
  <c r="I24" i="1" s="1"/>
  <c r="E114" i="3"/>
  <c r="J109" i="3" s="1"/>
  <c r="F23" i="1" s="1"/>
  <c r="I23" i="1" s="1"/>
  <c r="E100" i="3"/>
  <c r="J86" i="3" s="1"/>
  <c r="F19" i="1" s="1"/>
  <c r="I19" i="1" s="1"/>
  <c r="E84" i="3"/>
  <c r="J70" i="3" s="1"/>
  <c r="F18" i="1" s="1"/>
  <c r="I18" i="1" s="1"/>
  <c r="E52" i="3"/>
  <c r="J38" i="3" s="1"/>
  <c r="F16" i="1" s="1"/>
  <c r="I16" i="1" s="1"/>
  <c r="E68" i="3"/>
  <c r="J54" i="3" s="1"/>
  <c r="F17" i="1" s="1"/>
  <c r="I17" i="1" s="1"/>
  <c r="C35" i="3"/>
  <c r="E25" i="3"/>
  <c r="J21" i="3" s="1"/>
  <c r="F12" i="1" s="1"/>
  <c r="I12" i="1" s="1"/>
  <c r="F35" i="3"/>
  <c r="E19" i="3"/>
  <c r="J14" i="3" s="1"/>
  <c r="F11" i="1" s="1"/>
  <c r="I11" i="1" s="1"/>
  <c r="J20" i="1"/>
  <c r="I28" i="1"/>
  <c r="I27" i="1" s="1"/>
  <c r="J28" i="1"/>
  <c r="J26" i="1"/>
  <c r="J10" i="1"/>
  <c r="I26" i="1"/>
  <c r="I21" i="1"/>
  <c r="I10" i="1"/>
  <c r="L19" i="1" l="1"/>
  <c r="J29" i="1"/>
  <c r="J27" i="1" s="1"/>
  <c r="D16" i="4" s="1"/>
  <c r="L29" i="1"/>
  <c r="L11" i="1"/>
  <c r="L16" i="1"/>
  <c r="L25" i="1"/>
  <c r="L18" i="1"/>
  <c r="J21" i="1"/>
  <c r="L17" i="1"/>
  <c r="L24" i="1"/>
  <c r="I9" i="1"/>
  <c r="J25" i="1"/>
  <c r="J16" i="1"/>
  <c r="J23" i="1"/>
  <c r="J24" i="1"/>
  <c r="J19" i="1"/>
  <c r="J18" i="1"/>
  <c r="J17" i="1"/>
  <c r="J12" i="1"/>
  <c r="E36" i="3"/>
  <c r="J32" i="3" s="1"/>
  <c r="F15" i="1" s="1"/>
  <c r="J11" i="1"/>
  <c r="I22" i="1"/>
  <c r="E16" i="4" l="1"/>
  <c r="F16" i="4"/>
  <c r="F8" i="4" s="1"/>
  <c r="I15" i="1"/>
  <c r="I14" i="1" s="1"/>
  <c r="I8" i="1" s="1"/>
  <c r="L15" i="1"/>
  <c r="L31" i="1" s="1"/>
  <c r="J9" i="1"/>
  <c r="F18" i="4"/>
  <c r="J22" i="1"/>
  <c r="D14" i="4" s="1"/>
  <c r="D10" i="4"/>
  <c r="J15" i="1"/>
  <c r="J14" i="1" s="1"/>
  <c r="D12" i="4" s="1"/>
  <c r="J31" i="1" l="1"/>
  <c r="E12" i="4"/>
  <c r="D18" i="4"/>
  <c r="E10" i="4"/>
  <c r="E14" i="4"/>
  <c r="J8" i="1"/>
  <c r="D8" i="4" s="1"/>
  <c r="D9" i="4" s="1"/>
  <c r="J32" i="1"/>
  <c r="H4" i="7" s="1"/>
  <c r="D7" i="4" l="1"/>
  <c r="D15" i="4"/>
  <c r="E18" i="4"/>
  <c r="E8" i="4"/>
  <c r="E7" i="4" s="1"/>
  <c r="J30" i="1"/>
  <c r="E4" i="4"/>
  <c r="F17" i="4"/>
  <c r="D13" i="4"/>
  <c r="D17" i="4"/>
  <c r="D11" i="4"/>
  <c r="F7" i="4"/>
  <c r="E20" i="4" l="1"/>
  <c r="E19" i="4" s="1"/>
  <c r="E17" i="4"/>
  <c r="F20" i="4"/>
  <c r="F19" i="4" s="1"/>
</calcChain>
</file>

<file path=xl/sharedStrings.xml><?xml version="1.0" encoding="utf-8"?>
<sst xmlns="http://schemas.openxmlformats.org/spreadsheetml/2006/main" count="632" uniqueCount="258">
  <si>
    <t>ITEM</t>
  </si>
  <si>
    <t>CÓDIGO</t>
  </si>
  <si>
    <t>DESCRIÇÃO</t>
  </si>
  <si>
    <t>FONTE</t>
  </si>
  <si>
    <t>UNID</t>
  </si>
  <si>
    <t>QUANTIDADE</t>
  </si>
  <si>
    <t>PREÇO UNITÁRIO R$</t>
  </si>
  <si>
    <t>PREÇO TOTAL R$</t>
  </si>
  <si>
    <t>SEM BDI</t>
  </si>
  <si>
    <t>COM BDI</t>
  </si>
  <si>
    <t>1</t>
  </si>
  <si>
    <t>PÓRTICO ENTRADA DA CIDADE</t>
  </si>
  <si>
    <t>1.1</t>
  </si>
  <si>
    <t>SERVIÇOS PRELIMINARES</t>
  </si>
  <si>
    <t>1.1.1</t>
  </si>
  <si>
    <t>ED-16660</t>
  </si>
  <si>
    <t>FORNECIMENTO E COLOCAÇÃO DE PLACA DE OBRA EM CHAPA GALVANIZADA #26, ESP. 0,45 MM, PLOTADA COM ADESIVO VINÍLICO, AFIXADA COM REBITES 4,8X40 MM, EM ESTRUTURA METÁLICA DE METALON 20X20 MM, ESP. 1,25 MM, INCLUSIVE SUPORTE EM EUCALIPTO AUTOCLAVADO PINTADO COM TINTA PVA DUAS (2) DEMÃOS</t>
  </si>
  <si>
    <t>SETOP</t>
  </si>
  <si>
    <t>m2</t>
  </si>
  <si>
    <t>1.1.2</t>
  </si>
  <si>
    <t>ED-50703</t>
  </si>
  <si>
    <t>LIMPEZA DE TERRENO, INCLUSIVE CAPINA, RASTELAMENTO COM AFASTAMENTO ATÉ VINTE (20) METROS E QUEIMA CONTROLADA</t>
  </si>
  <si>
    <t>1.1.3</t>
  </si>
  <si>
    <t>un</t>
  </si>
  <si>
    <t>1.2</t>
  </si>
  <si>
    <t>INFRAESTRUTURA</t>
  </si>
  <si>
    <t>1.2.1</t>
  </si>
  <si>
    <t>01.17.01</t>
  </si>
  <si>
    <t>GABARITO</t>
  </si>
  <si>
    <t>SUDECAP</t>
  </si>
  <si>
    <t>M</t>
  </si>
  <si>
    <t>1.2.2</t>
  </si>
  <si>
    <t>ED-51108</t>
  </si>
  <si>
    <t>ESCAVAÇÃO MANUAL DE VALA COM PROFUNDIDADE MAIOR QUE 1,5M E MENOR OU IGUAL 3,0M, INCLUSIVE DESCARGA LATERAL</t>
  </si>
  <si>
    <t>m3</t>
  </si>
  <si>
    <t>1.2.3</t>
  </si>
  <si>
    <t>101616</t>
  </si>
  <si>
    <t>PREPARO DE FUNDO DE VALA COM LARGURA MENOR QUE 1,5 M (ACERTO DO SOLO NATURAL). AF_08/2020</t>
  </si>
  <si>
    <t>SINAPI</t>
  </si>
  <si>
    <t>M2</t>
  </si>
  <si>
    <t>1.2.4</t>
  </si>
  <si>
    <t>94962</t>
  </si>
  <si>
    <t>CONCRETO MAGRO PARA LASTRO, TRAÇO 1:4,5:4,5 (EM MASSA SECA DE CIMENTO/ AREIA MÉDIA/ BRITA 1) - PREPARO MECÂNICO COM BETONEIRA 400 L. AF_05/2021</t>
  </si>
  <si>
    <t>M3</t>
  </si>
  <si>
    <t>1.2.5</t>
  </si>
  <si>
    <t>92804</t>
  </si>
  <si>
    <t>CORTE E DOBRA DE AÇO CA-50, DIÂMETRO DE 12,5 MM. AF_06/2022</t>
  </si>
  <si>
    <t>KG</t>
  </si>
  <si>
    <t>1.2.6</t>
  </si>
  <si>
    <t>92803</t>
  </si>
  <si>
    <t>CORTE E DOBRA DE AÇO CA-50, DIÂMETRO DE 10,0 MM. AF_06/2022</t>
  </si>
  <si>
    <t>1.2.7</t>
  </si>
  <si>
    <t>1.3</t>
  </si>
  <si>
    <t>SURPERESTRUTURA</t>
  </si>
  <si>
    <t>1.3.1</t>
  </si>
  <si>
    <t>ED-20497</t>
  </si>
  <si>
    <t>CHAPA GROSSA (MATERIAL: AÇO PATINÁVEL| ESPESSURA: 3/8" OU 9,50MM|MASSA: 74,58KG/M2) - FORNECIMENTO, EXCLUSIVE SERVIÇO DE MONTAGEM/INSTALAÇÃO</t>
  </si>
  <si>
    <t>1.3.2</t>
  </si>
  <si>
    <t>MATED-21606</t>
  </si>
  <si>
    <t>BARRA ROSCADA DE (DIÂMETRO DA SEÇÃO: 1/2"[12,5MM])</t>
  </si>
  <si>
    <t>m</t>
  </si>
  <si>
    <t>1.3.3</t>
  </si>
  <si>
    <t>MATED-18178</t>
  </si>
  <si>
    <t>PORCA SEXTAVADA (MATERIAL: AÇO|DIÂMETRO: 12,5MM [1/2"]|PESO/100PÇ: 1,59 KG)</t>
  </si>
  <si>
    <t>1.3.4</t>
  </si>
  <si>
    <t>VALOR BDI TOTAL:</t>
  </si>
  <si>
    <t>VALOR ORÇAMENTO:</t>
  </si>
  <si>
    <t>VALOR TOTAL:</t>
  </si>
  <si>
    <t>CPRB</t>
  </si>
  <si>
    <t>BDI</t>
  </si>
  <si>
    <t>PLANILHA ORÇAMENTÁRIA DE CUSTOS</t>
  </si>
  <si>
    <t>PREFEITURA MUNICIPAL DE JURAMENTO - MG</t>
  </si>
  <si>
    <t>DATA:</t>
  </si>
  <si>
    <t>OBRA:</t>
  </si>
  <si>
    <t>FORMA DE EXECUÇÃO:  ( ) DIRETA   (X) INDIRETA</t>
  </si>
  <si>
    <t xml:space="preserve">LOCAL: </t>
  </si>
  <si>
    <t>*DEMONSTRATIVO DE BDI EXTRAÍDO DA TABELA DE REFERÊNCIA SETOP/SEINFRA - PÁG. 14 OBRA DE EDIFICAÇÃO</t>
  </si>
  <si>
    <t>% ISS MUNICIPAL:</t>
  </si>
  <si>
    <r>
      <rPr>
        <b/>
        <sz val="10"/>
        <rFont val="Arial"/>
        <family val="2"/>
      </rPr>
      <t>REGIÃO/MÊS DE REFERÊNCIA:</t>
    </r>
    <r>
      <rPr>
        <sz val="10"/>
        <rFont val="Arial"/>
        <family val="2"/>
      </rPr>
      <t xml:space="preserve">  SINAPI - 04-2024 - DESONERADO / SETOP - 01-2024 - NORTE DESONERADO</t>
    </r>
  </si>
  <si>
    <t>BDI 1:</t>
  </si>
  <si>
    <t>OBRA: CONSTRUÇÃO DO PÓRTICO DE ENTRADA DO MUNICÍPIO DE JURAMENTO-MG.</t>
  </si>
  <si>
    <t>CONSTRUÇÃO DO PÓRTICO DE ENTRADA DO MUNICÍPIO DE JURAMENTO-MG.</t>
  </si>
  <si>
    <t>PRAZO DE EXECUÇÃO: 2 MESES</t>
  </si>
  <si>
    <t>RUA ANTONIO CARLOS MAIA - MG-308 NA SEDE DO MUNICIPIO DE JURAMENTO-MG</t>
  </si>
  <si>
    <t>RO-00085</t>
  </si>
  <si>
    <t>Escavação e transporte em material de 2ª categoria - com trator sobre esteiras - DMT até 50 m</t>
  </si>
  <si>
    <t>ACABAMENTO</t>
  </si>
  <si>
    <t>1.4</t>
  </si>
  <si>
    <t>1.4.1</t>
  </si>
  <si>
    <t>ED-49805</t>
  </si>
  <si>
    <t>FORNECIMENTO DE CONCRETO ESTRUTURAL, USINADO BOMBEADO, COM FCK 25MPA, INCLUSIVE LANÇAMENTO, ADENSAMENTO E ACABAMENTO (FUNDAÇÃO)</t>
  </si>
  <si>
    <t>COT-001</t>
  </si>
  <si>
    <t>COTAÇÃO</t>
  </si>
  <si>
    <t>GL</t>
  </si>
  <si>
    <t>RESPONSÁVEL TÉCNICO:</t>
  </si>
  <si>
    <t>RESPONSÁVEL LEGAL:</t>
  </si>
  <si>
    <t>___________________________________
GERALDO DIAS PEREIRA JÚNIOR
ENGENHEIRO CIVIL
CREA-MG 248.562/D</t>
  </si>
  <si>
    <t xml:space="preserve">
_________________________________________
   MARLENE DE LOURDES SILVEIRA MOREIRA
PREFEITA DE JURAMENTO-MG</t>
  </si>
  <si>
    <t>MEMORIA DE CALCULO</t>
  </si>
  <si>
    <t>COMP.</t>
  </si>
  <si>
    <t>ALTURA</t>
  </si>
  <si>
    <t>ÁREA</t>
  </si>
  <si>
    <t>LADO DIREIRO</t>
  </si>
  <si>
    <t>LARG.</t>
  </si>
  <si>
    <t>ALTURA MEDIA</t>
  </si>
  <si>
    <t>LADO ESQUERDO</t>
  </si>
  <si>
    <t>VOLUME</t>
  </si>
  <si>
    <t>VOLUME TOTAL DE ESCAVAÇÃO</t>
  </si>
  <si>
    <t>TERRAPLANAGEM NAS ADJACENCIAS DA VIA PARA EXECUÇÃO DA BASE</t>
  </si>
  <si>
    <t>AREA TOTAL DE LIMPEZA</t>
  </si>
  <si>
    <t>PERÍMETRO</t>
  </si>
  <si>
    <t>COMPRIMENTO TOTAL DE GABARITO</t>
  </si>
  <si>
    <t>COMP</t>
  </si>
  <si>
    <t>LARG</t>
  </si>
  <si>
    <t>AFASTAMENTO LATERAL</t>
  </si>
  <si>
    <t>AFASTAMENTO FUNDO</t>
  </si>
  <si>
    <t>SAPATA 01</t>
  </si>
  <si>
    <t>SAPATA 02</t>
  </si>
  <si>
    <t>SAPATA 03</t>
  </si>
  <si>
    <t>SAPATA 04</t>
  </si>
  <si>
    <t>VOLUME TOTAL DE CONCRETO MAGRO</t>
  </si>
  <si>
    <t>AREA TOTAL DE REGULARIZAÇAO</t>
  </si>
  <si>
    <t>VOLUME TOTAL DE CONCRETO</t>
  </si>
  <si>
    <t>PESO DE AÇO OBTIDO EM PROJETO ESTRUTURAL</t>
  </si>
  <si>
    <t>PLACA</t>
  </si>
  <si>
    <t>REPETE</t>
  </si>
  <si>
    <t>AREA</t>
  </si>
  <si>
    <t>ÁREA TOTAL</t>
  </si>
  <si>
    <t>QTD PARAFUSO / PLACA</t>
  </si>
  <si>
    <t>COMP TOTAL</t>
  </si>
  <si>
    <t>COMP UNIT</t>
  </si>
  <si>
    <t>COMPRIMENTO TOTAL</t>
  </si>
  <si>
    <t>QTD PORCAS</t>
  </si>
  <si>
    <t>QUANTIDADE TOTAL</t>
  </si>
  <si>
    <t>ESTRUTURA TRELIÇADA DE COBERTURA, TIPO FINK, COM LIGAÇÕES SOLDADAS, INCLUSOS PERFIS METÁLICOS, CHAPAS METÁLICAS, MÃO DE OBRA E TRANSPORTE COM GUINDASTE - FORNECIMENTO E INSTALAÇÃO. AF_01/2020_PSA</t>
  </si>
  <si>
    <t>PLANILHA DE DETALHAMENTO DO BDI</t>
  </si>
  <si>
    <t>TOMADOR:</t>
  </si>
  <si>
    <t>NOME DA OBRA:</t>
  </si>
  <si>
    <t>MUNICÍPIO DA OBRA:</t>
  </si>
  <si>
    <t>JURAMENTO-MG</t>
  </si>
  <si>
    <t>TIPO DE OBRA:</t>
  </si>
  <si>
    <t>CONSTRUÇÃO DE EDIFÍCIOS</t>
  </si>
  <si>
    <t>CONTRIBUIÇÃO PREVIDENCIÁRIA:</t>
  </si>
  <si>
    <t>ORÇAMENTO COM A DESONERAÇÃO PREVISTA NA LEI 13.161/2015</t>
  </si>
  <si>
    <t>COMPOSIÇÃO DE BDI ADOTADA</t>
  </si>
  <si>
    <t>BDI 01</t>
  </si>
  <si>
    <t>Garantia (G) +Seguro(S)</t>
  </si>
  <si>
    <t>De 0,32% até 0,74%</t>
  </si>
  <si>
    <t>Garantia:</t>
  </si>
  <si>
    <t>BDI= ((1+AC+G+S+R)x(1+DF)x(1+L))-1/1-T</t>
  </si>
  <si>
    <t>Risco (R )</t>
  </si>
  <si>
    <t>De 0,50% até 0,97%</t>
  </si>
  <si>
    <t>Risco:</t>
  </si>
  <si>
    <t>Despesas Financeiras(DF)</t>
  </si>
  <si>
    <t>De 1,02% até 1,21%</t>
  </si>
  <si>
    <t>Despesas Financeiras</t>
  </si>
  <si>
    <t>Administração Central(AC)</t>
  </si>
  <si>
    <t>De 3,80% até 4,67%</t>
  </si>
  <si>
    <t>Administração central</t>
  </si>
  <si>
    <t>1.5</t>
  </si>
  <si>
    <t>Lucro(L)</t>
  </si>
  <si>
    <t>De 6,64% até 8,69%</t>
  </si>
  <si>
    <t>Lucro</t>
  </si>
  <si>
    <t xml:space="preserve">Observação: </t>
  </si>
  <si>
    <t>1.6</t>
  </si>
  <si>
    <t>Tributos(T)</t>
  </si>
  <si>
    <t>conforme legislação</t>
  </si>
  <si>
    <t>** Tributos</t>
  </si>
  <si>
    <t>i) Composição do BDI, intervalos admissíveis e Formula de cálculo nos termos do Acordão 2622/2013 do TCU.</t>
  </si>
  <si>
    <t>** Tributos adotados e justificados</t>
  </si>
  <si>
    <t>confins</t>
  </si>
  <si>
    <t>pis</t>
  </si>
  <si>
    <t>TOTAL</t>
  </si>
  <si>
    <t>BDI 02</t>
  </si>
  <si>
    <t>De 0,30% até 0,82%</t>
  </si>
  <si>
    <t>De 0,56% até 0,89%</t>
  </si>
  <si>
    <t>De 0,85% até 1,11%</t>
  </si>
  <si>
    <t>De 1,50% até 4,49%</t>
  </si>
  <si>
    <t>De 3,5% até 6,22%</t>
  </si>
  <si>
    <t xml:space="preserve">
___________________________________
GERALDO DIAS PEREIRA JÚNIOR
ENGENHEIRO CIVIL
CREA-MG 248.562/D</t>
  </si>
  <si>
    <t xml:space="preserve">
_________________________________________
MARLENE DE LOURDES SILVEIRA MOREIRA
PREFEITA DE JURAMENTO-MG</t>
  </si>
  <si>
    <t>BDI 2:</t>
  </si>
  <si>
    <t>PLANILHA DE COTAÇÕES</t>
  </si>
  <si>
    <t>EMPRESA</t>
  </si>
  <si>
    <t>CNPJ</t>
  </si>
  <si>
    <t>LOCAL/LINK</t>
  </si>
  <si>
    <t>DATA / ACESSO EM</t>
  </si>
  <si>
    <t>CONTATO</t>
  </si>
  <si>
    <t>UNIDADE</t>
  </si>
  <si>
    <t>PREÇO TOTAL</t>
  </si>
  <si>
    <t>PLAMOC</t>
  </si>
  <si>
    <t>38.689.386/0001-63</t>
  </si>
  <si>
    <t>RUA JOSÉ PRUDÊNCIO DE MACEDO, 194, JOÃO GORDO MONTES CLAROS - MG</t>
  </si>
  <si>
    <t>(38) 3222-3838</t>
  </si>
  <si>
    <t>PREÇO MÉDIO:</t>
  </si>
  <si>
    <t xml:space="preserve">
_________________________________________
MARLENE DE LOURDES SILVEIRA MOREIRA
PREFEITA DE JURAMENTO-MG</t>
  </si>
  <si>
    <t>LOCAL: RUA ANTONIO CARLOS MAIA - MG-308 NA SEDE DO MUNICIPIO DE JURAMENTO-MG</t>
  </si>
  <si>
    <t>CRONOGRAMA FÍSICO-FINANCEIRO</t>
  </si>
  <si>
    <t>ETAPA</t>
  </si>
  <si>
    <t>FÍSICO/FINANCEIRO GLOBAL</t>
  </si>
  <si>
    <t>FÍSICO/FINANCEIRO</t>
  </si>
  <si>
    <t>MÊS 1</t>
  </si>
  <si>
    <t>MÊS 2</t>
  </si>
  <si>
    <t>Físico %</t>
  </si>
  <si>
    <t>Financeiro</t>
  </si>
  <si>
    <t xml:space="preserve">TOTAL </t>
  </si>
  <si>
    <t>ACUMULADO</t>
  </si>
  <si>
    <t>1.4.2</t>
  </si>
  <si>
    <t>CHAPA FINA (MATERIAL: AÇO GALVANIZADO| ESPESSURA: GSG-24 OU 0,65MM|MASSA: 5,20KG/M2) - FORNECIMENTO, EXCLUSIVE SERVIÇO DE MONTAGEM/INSTALAÇÃO</t>
  </si>
  <si>
    <t>ED-22249</t>
  </si>
  <si>
    <t>FORNECIMENTO E MONTAGEM DE ESTRUTURA EM CHAPA DE AÇO GALVANIZADO, INCLUSIVE PINTURA DA CHAPA. (MATERIAL: AÇO GALVANIZADO| ESPESSURA: GSG-24 OU 0,65MM|MASSA: 5,20KG/M2) - FORNECIMENTO, MONTAGEM/INSTALAÇÃO E PINTURA</t>
  </si>
  <si>
    <t>COMPOSIÇÃO</t>
  </si>
  <si>
    <t>COMP-1</t>
  </si>
  <si>
    <t>ESTRUTURA SUPERIOR (CINZA)</t>
  </si>
  <si>
    <t>PILAR LATERAL (CINZA)</t>
  </si>
  <si>
    <t>ESTRUTURA SUPERIOR (CINZA)- LETREIRO</t>
  </si>
  <si>
    <t>PILAR CINZA</t>
  </si>
  <si>
    <t>PILARES LARANJA</t>
  </si>
  <si>
    <t>Relatório de Composições</t>
  </si>
  <si>
    <t>COMPOSIÇÃO FORNECIMENTO E MONTAGEM DE ESTRUTURA EM CHAPA DE AÇO GALVANIZADO, INCLUSIVE PINTURA DA CHAPA.  (MATERIAL: AÇO GALVANIZADO| ESPESSURA: GSG-24 OU 0,65MM|MASSA: 5,20KG/M2) - FORNECIMENTO, MONTAGEM/INSTALAÇÃO E PINTURA (M2)</t>
  </si>
  <si>
    <t>Material</t>
  </si>
  <si>
    <t>COEFICIENTE</t>
  </si>
  <si>
    <t>PREÇO UNITÁRIO</t>
  </si>
  <si>
    <t>MATED-11442</t>
  </si>
  <si>
    <t>FUNDO ANTICORROSIVO PARA METAIS FERROSOS (ZARCÃO)</t>
  </si>
  <si>
    <t>l</t>
  </si>
  <si>
    <t>MATED-11432</t>
  </si>
  <si>
    <t>SOLVENTE DILUENTE (BASE: AGUARRÁS)</t>
  </si>
  <si>
    <t>TOTAL Material:</t>
  </si>
  <si>
    <t>Mão de Obra com Encargos Complementares</t>
  </si>
  <si>
    <t>ED-50365</t>
  </si>
  <si>
    <t>AJUDANTE DE PINTOR COM ENCARGOS COMPLEMENTARES</t>
  </si>
  <si>
    <t>hora</t>
  </si>
  <si>
    <t>ED-50382</t>
  </si>
  <si>
    <t>PINTOR COM ENCARGOS COMPLEMENTARES</t>
  </si>
  <si>
    <t>TOTAL Mão de Obra com Encargos Complementares:</t>
  </si>
  <si>
    <t>Serviço</t>
  </si>
  <si>
    <t>ED-20568</t>
  </si>
  <si>
    <t>ESTRUTURA METÁLICA EM PERFIL LAMINADO/ SOLDADO, EXCLUSIVE PINTURA (TRANSPORTE E MONTAGEM)</t>
  </si>
  <si>
    <t>Kg</t>
  </si>
  <si>
    <t>TOTAL Serviço:</t>
  </si>
  <si>
    <t>Valor Total:</t>
  </si>
  <si>
    <t>FORNECIMENTO E INSTALAÇÃO DE LETREIRO EM CAIXA</t>
  </si>
  <si>
    <t>ALEX PLACAS</t>
  </si>
  <si>
    <t>05.832.534/0001-06</t>
  </si>
  <si>
    <t>Avenida João XXIII, 1960 - Santos Reis - Montes Claros - MG</t>
  </si>
  <si>
    <t>(38) 3212-7804</t>
  </si>
  <si>
    <t>QUANTIDADE NECESSÁRIA À OBRA</t>
  </si>
  <si>
    <t>1.1.4</t>
  </si>
  <si>
    <t>PROJETO EXECUTIVO DE ESTRUTURA METÁLICA</t>
  </si>
  <si>
    <t>CO-3312</t>
  </si>
  <si>
    <t>PR</t>
  </si>
  <si>
    <t>iss(4%)</t>
  </si>
  <si>
    <t>Tinta automotiva</t>
  </si>
  <si>
    <t>I02217</t>
  </si>
  <si>
    <t>ORSE</t>
  </si>
  <si>
    <t>Repet.</t>
  </si>
  <si>
    <t>JURAMENTO-MG, 03 DE JULHO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</si>
</sst>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R\$\ #,##0.00"/>
    <numFmt numFmtId="165" formatCode="&quot;R$&quot;#,##0.00"/>
    <numFmt numFmtId="166" formatCode="&quot;R$&quot;\ #,##0.00"/>
    <numFmt numFmtId="167" formatCode="_(&quot;R$ &quot;* #,##0.00_);_(&quot;R$ &quot;* \(#,##0.00\);_(&quot;R$ &quot;* &quot;-&quot;??_);_(@_)"/>
    <numFmt numFmtId="168" formatCode="#,##0.00000000"/>
  </numFmts>
  <fonts count="32">
    <font>
      <sz val="11"/>
      <color theme="1"/>
      <name val="Calibri"/>
      <family val="2"/>
      <scheme val="minor"/>
    </font>
    <font>
      <sz val="10"/>
      <name val="Arial"/>
      <family val="2"/>
    </font>
    <font>
      <sz val="10"/>
      <name val="Arial"/>
    </font>
    <font>
      <b/>
      <u/>
      <sz val="12"/>
      <name val="Arial"/>
      <family val="2"/>
    </font>
    <font>
      <b/>
      <sz val="10"/>
      <name val="Arial"/>
      <family val="2"/>
    </font>
    <font>
      <sz val="10"/>
      <color rgb="FFFF0000"/>
      <name val="Arial"/>
      <family val="2"/>
    </font>
    <font>
      <sz val="11"/>
      <color theme="1"/>
      <name val="Calibri"/>
      <family val="2"/>
      <scheme val="minor"/>
    </font>
    <font>
      <b/>
      <sz val="9"/>
      <color rgb="FF000000"/>
      <name val="Arial"/>
      <family val="2"/>
    </font>
    <font>
      <sz val="9"/>
      <color rgb="FF000000"/>
      <name val="Arial"/>
      <family val="2"/>
    </font>
    <font>
      <sz val="9"/>
      <color rgb="FFFF0000"/>
      <name val="Arial"/>
      <family val="2"/>
    </font>
    <font>
      <sz val="9"/>
      <color theme="1"/>
      <name val="Calibri"/>
      <family val="2"/>
      <scheme val="minor"/>
    </font>
    <font>
      <b/>
      <sz val="9"/>
      <color theme="0"/>
      <name val="Arial"/>
      <family val="2"/>
    </font>
    <font>
      <sz val="8"/>
      <name val="Calibri"/>
      <family val="2"/>
      <scheme val="minor"/>
    </font>
    <font>
      <sz val="9"/>
      <name val="Arial"/>
      <family val="2"/>
    </font>
    <font>
      <b/>
      <sz val="9"/>
      <name val="Arial"/>
      <family val="2"/>
    </font>
    <font>
      <b/>
      <sz val="18"/>
      <name val="Arial"/>
      <family val="2"/>
    </font>
    <font>
      <b/>
      <sz val="12"/>
      <color rgb="FF000000"/>
      <name val="Calibri"/>
      <family val="2"/>
    </font>
    <font>
      <b/>
      <sz val="12"/>
      <name val="Calibri"/>
      <family val="2"/>
    </font>
    <font>
      <sz val="11"/>
      <color rgb="FF000000"/>
      <name val="Calibri"/>
      <family val="2"/>
    </font>
    <font>
      <b/>
      <sz val="16"/>
      <color rgb="FF000000"/>
      <name val="Calibri"/>
      <family val="2"/>
    </font>
    <font>
      <sz val="12"/>
      <name val="Calibri"/>
      <family val="2"/>
    </font>
    <font>
      <sz val="12"/>
      <color rgb="FF000000"/>
      <name val="Calibri"/>
      <family val="2"/>
    </font>
    <font>
      <b/>
      <sz val="16"/>
      <name val="Arial"/>
      <family val="2"/>
    </font>
    <font>
      <b/>
      <sz val="10"/>
      <color theme="0"/>
      <name val="Arial"/>
      <family val="2"/>
    </font>
    <font>
      <b/>
      <u/>
      <sz val="11"/>
      <name val="Arial"/>
      <family val="2"/>
    </font>
    <font>
      <b/>
      <sz val="9"/>
      <color indexed="8"/>
      <name val="Arial"/>
      <family val="2"/>
    </font>
    <font>
      <sz val="9"/>
      <color indexed="8"/>
      <name val="Arial"/>
      <family val="2"/>
    </font>
    <font>
      <b/>
      <u/>
      <sz val="14"/>
      <name val="Arial"/>
      <family val="2"/>
    </font>
    <font>
      <b/>
      <sz val="10"/>
      <color rgb="FF000000"/>
      <name val="Arial"/>
      <family val="2"/>
    </font>
    <font>
      <b/>
      <sz val="10"/>
      <color rgb="FF000000"/>
      <name val="SansSerif"/>
      <family val="2"/>
    </font>
    <font>
      <sz val="10"/>
      <color rgb="FF000000"/>
      <name val="SansSerif"/>
      <family val="2"/>
    </font>
    <font>
      <sz val="10"/>
      <color theme="1"/>
      <name val="Calibri"/>
      <family val="2"/>
      <scheme val="minor"/>
    </font>
  </fonts>
  <fills count="22">
    <fill>
      <patternFill patternType="none"/>
    </fill>
    <fill>
      <patternFill patternType="gray125"/>
    </fill>
    <fill>
      <patternFill patternType="solid">
        <fgColor rgb="FFCCCCCC"/>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4"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FF00"/>
        <bgColor rgb="FF000000"/>
      </patternFill>
    </fill>
    <fill>
      <patternFill patternType="solid">
        <fgColor theme="8" tint="0.79998168889431442"/>
        <bgColor indexed="64"/>
      </patternFill>
    </fill>
    <fill>
      <patternFill patternType="solid">
        <fgColor theme="2"/>
        <bgColor indexed="64"/>
      </patternFill>
    </fill>
    <fill>
      <patternFill patternType="solid">
        <fgColor indexed="9"/>
        <bgColor indexed="64"/>
      </patternFill>
    </fill>
    <fill>
      <patternFill patternType="solid">
        <fgColor rgb="FFFFFFFF"/>
      </patternFill>
    </fill>
    <fill>
      <patternFill patternType="solid">
        <fgColor rgb="FF92D050"/>
        <bgColor indexed="64"/>
      </patternFill>
    </fill>
  </fills>
  <borders count="81">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000000"/>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000000"/>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indexed="64"/>
      </top>
      <bottom style="thin">
        <color rgb="FF000000"/>
      </bottom>
      <diagonal/>
    </border>
    <border>
      <left style="medium">
        <color indexed="64"/>
      </left>
      <right/>
      <top style="thin">
        <color rgb="FF000000"/>
      </top>
      <bottom style="thin">
        <color rgb="FF000000"/>
      </bottom>
      <diagonal/>
    </border>
  </borders>
  <cellStyleXfs count="11">
    <xf numFmtId="0" fontId="0" fillId="0" borderId="0"/>
    <xf numFmtId="0" fontId="1" fillId="9" borderId="1"/>
    <xf numFmtId="9" fontId="1" fillId="9" borderId="1" applyFont="0" applyFill="0" applyBorder="0" applyAlignment="0" applyProtection="0"/>
    <xf numFmtId="0" fontId="2" fillId="9" borderId="1"/>
    <xf numFmtId="9" fontId="1" fillId="9" borderId="1"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18" fillId="9" borderId="1"/>
    <xf numFmtId="0" fontId="1" fillId="9" borderId="1"/>
    <xf numFmtId="167" fontId="1" fillId="9" borderId="1" applyFont="0" applyFill="0" applyBorder="0" applyAlignment="0" applyProtection="0"/>
    <xf numFmtId="44" fontId="6" fillId="0" borderId="0" applyFont="0" applyFill="0" applyBorder="0" applyAlignment="0" applyProtection="0"/>
  </cellStyleXfs>
  <cellXfs count="454">
    <xf numFmtId="0" fontId="0" fillId="0" borderId="0" xfId="0"/>
    <xf numFmtId="2" fontId="4" fillId="11" borderId="9" xfId="3" applyNumberFormat="1" applyFont="1" applyFill="1" applyBorder="1" applyAlignment="1">
      <alignment horizontal="center" vertical="center"/>
    </xf>
    <xf numFmtId="14" fontId="4" fillId="11" borderId="17" xfId="3" applyNumberFormat="1" applyFont="1" applyFill="1" applyBorder="1" applyAlignment="1">
      <alignment horizontal="center" vertical="center"/>
    </xf>
    <xf numFmtId="0" fontId="4" fillId="11" borderId="18" xfId="3" applyFont="1" applyFill="1" applyBorder="1" applyAlignment="1">
      <alignment vertical="center" wrapText="1"/>
    </xf>
    <xf numFmtId="0" fontId="4" fillId="11" borderId="18" xfId="3"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14" borderId="2" xfId="0" applyFont="1" applyFill="1" applyBorder="1" applyAlignment="1">
      <alignment horizontal="left" vertical="center" wrapText="1"/>
    </xf>
    <xf numFmtId="164" fontId="7" fillId="14" borderId="2" xfId="0" applyNumberFormat="1" applyFont="1" applyFill="1" applyBorder="1" applyAlignment="1">
      <alignment horizontal="right" vertical="center" wrapText="1"/>
    </xf>
    <xf numFmtId="0" fontId="8" fillId="4" borderId="2" xfId="0" applyFont="1" applyFill="1" applyBorder="1" applyAlignment="1">
      <alignment horizontal="left" vertical="center" wrapText="1"/>
    </xf>
    <xf numFmtId="0" fontId="8" fillId="5" borderId="2" xfId="0" applyFont="1" applyFill="1" applyBorder="1" applyAlignment="1">
      <alignment horizontal="center" vertical="center" wrapText="1"/>
    </xf>
    <xf numFmtId="164" fontId="8" fillId="7" borderId="2" xfId="0" applyNumberFormat="1" applyFont="1" applyFill="1" applyBorder="1" applyAlignment="1">
      <alignment horizontal="right" vertical="center" wrapText="1"/>
    </xf>
    <xf numFmtId="164" fontId="8" fillId="9" borderId="2" xfId="0" applyNumberFormat="1" applyFont="1" applyFill="1" applyBorder="1" applyAlignment="1">
      <alignment horizontal="right" vertical="center" wrapText="1"/>
    </xf>
    <xf numFmtId="0" fontId="11" fillId="13" borderId="2" xfId="0" applyFont="1" applyFill="1" applyBorder="1" applyAlignment="1">
      <alignment horizontal="left" vertical="center" wrapText="1"/>
    </xf>
    <xf numFmtId="164" fontId="11" fillId="13" borderId="2" xfId="0" applyNumberFormat="1" applyFont="1" applyFill="1" applyBorder="1" applyAlignment="1">
      <alignment horizontal="right" vertical="center" wrapText="1"/>
    </xf>
    <xf numFmtId="0" fontId="4" fillId="11" borderId="26" xfId="1" applyFont="1" applyFill="1" applyBorder="1" applyAlignment="1">
      <alignment horizontal="center" vertical="center" wrapText="1"/>
    </xf>
    <xf numFmtId="0" fontId="0" fillId="0" borderId="1" xfId="0" applyBorder="1"/>
    <xf numFmtId="2" fontId="4" fillId="0" borderId="1" xfId="3" applyNumberFormat="1" applyFont="1" applyFill="1" applyAlignment="1">
      <alignment horizontal="center" vertical="center"/>
    </xf>
    <xf numFmtId="14" fontId="4" fillId="0" borderId="1" xfId="3" applyNumberFormat="1" applyFont="1" applyFill="1" applyAlignment="1">
      <alignment horizontal="center" vertical="center"/>
    </xf>
    <xf numFmtId="0" fontId="4" fillId="0" borderId="1" xfId="3" applyFont="1" applyFill="1" applyAlignment="1">
      <alignment vertical="center" wrapText="1"/>
    </xf>
    <xf numFmtId="0" fontId="4" fillId="0" borderId="1" xfId="3" applyFont="1" applyFill="1" applyAlignment="1">
      <alignment horizontal="left"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vertical="center" wrapText="1"/>
    </xf>
    <xf numFmtId="164" fontId="11" fillId="0" borderId="1" xfId="0" applyNumberFormat="1" applyFont="1" applyBorder="1" applyAlignment="1">
      <alignment horizontal="right" vertical="center" wrapText="1"/>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164" fontId="8" fillId="0" borderId="1" xfId="0" applyNumberFormat="1" applyFont="1" applyBorder="1" applyAlignment="1">
      <alignment horizontal="right" vertical="center" wrapText="1"/>
    </xf>
    <xf numFmtId="164" fontId="9" fillId="0" borderId="1" xfId="0" applyNumberFormat="1" applyFont="1" applyBorder="1" applyAlignment="1">
      <alignment horizontal="right" vertical="center" wrapText="1"/>
    </xf>
    <xf numFmtId="0" fontId="10" fillId="0" borderId="1" xfId="0" applyFont="1" applyBorder="1" applyAlignment="1" applyProtection="1">
      <alignment wrapText="1"/>
      <protection locked="0"/>
    </xf>
    <xf numFmtId="0" fontId="4" fillId="0" borderId="1" xfId="1" applyFont="1" applyFill="1" applyAlignment="1">
      <alignment horizontal="center" vertical="center" wrapText="1"/>
    </xf>
    <xf numFmtId="0" fontId="7" fillId="14" borderId="2" xfId="0" applyFont="1" applyFill="1" applyBorder="1" applyAlignment="1">
      <alignment vertical="center" wrapText="1"/>
    </xf>
    <xf numFmtId="0" fontId="11" fillId="13" borderId="2" xfId="0" applyFont="1" applyFill="1" applyBorder="1" applyAlignment="1">
      <alignment vertical="center" wrapText="1"/>
    </xf>
    <xf numFmtId="0" fontId="8" fillId="5" borderId="23"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164" fontId="14" fillId="13" borderId="2" xfId="0" applyNumberFormat="1" applyFont="1" applyFill="1" applyBorder="1" applyAlignment="1">
      <alignment horizontal="center" vertical="center" wrapText="1"/>
    </xf>
    <xf numFmtId="164" fontId="14" fillId="14" borderId="2" xfId="0" applyNumberFormat="1" applyFont="1" applyFill="1" applyBorder="1" applyAlignment="1">
      <alignment horizontal="center" vertical="center" wrapText="1"/>
    </xf>
    <xf numFmtId="4" fontId="14" fillId="6" borderId="2" xfId="0" applyNumberFormat="1" applyFont="1" applyFill="1" applyBorder="1" applyAlignment="1">
      <alignment horizontal="center" vertical="center" wrapText="1"/>
    </xf>
    <xf numFmtId="4" fontId="13" fillId="6" borderId="2" xfId="0" applyNumberFormat="1" applyFont="1" applyFill="1" applyBorder="1" applyAlignment="1">
      <alignment horizontal="right" vertical="center" wrapText="1"/>
    </xf>
    <xf numFmtId="0" fontId="8" fillId="4" borderId="3" xfId="0" applyFont="1" applyFill="1" applyBorder="1" applyAlignment="1">
      <alignment vertical="center" wrapText="1"/>
    </xf>
    <xf numFmtId="0" fontId="7" fillId="15" borderId="3" xfId="0" applyFont="1" applyFill="1" applyBorder="1" applyAlignment="1">
      <alignment horizontal="center" vertical="center" wrapText="1"/>
    </xf>
    <xf numFmtId="43" fontId="8" fillId="5" borderId="23" xfId="5" applyFont="1" applyFill="1" applyBorder="1" applyAlignment="1">
      <alignment horizontal="center" vertical="center" wrapText="1"/>
    </xf>
    <xf numFmtId="43" fontId="8" fillId="4" borderId="3" xfId="5" applyFont="1" applyFill="1" applyBorder="1" applyAlignment="1">
      <alignment horizontal="center" vertical="center" wrapText="1"/>
    </xf>
    <xf numFmtId="43" fontId="7" fillId="15" borderId="3" xfId="5" applyFont="1" applyFill="1" applyBorder="1" applyAlignment="1">
      <alignment horizontal="center" vertical="center" wrapText="1"/>
    </xf>
    <xf numFmtId="43" fontId="7" fillId="15" borderId="3" xfId="5" applyFont="1" applyFill="1" applyBorder="1" applyAlignment="1">
      <alignment horizontal="left" vertical="center" wrapText="1"/>
    </xf>
    <xf numFmtId="0" fontId="8" fillId="4" borderId="46" xfId="0" applyFont="1" applyFill="1" applyBorder="1" applyAlignment="1">
      <alignment horizontal="left" vertical="center" wrapText="1"/>
    </xf>
    <xf numFmtId="0" fontId="8" fillId="5" borderId="43" xfId="0" applyFont="1" applyFill="1" applyBorder="1" applyAlignment="1">
      <alignment horizontal="center" vertical="center" wrapText="1"/>
    </xf>
    <xf numFmtId="0" fontId="8" fillId="4" borderId="47" xfId="0" applyFont="1" applyFill="1" applyBorder="1" applyAlignment="1">
      <alignment horizontal="left" vertical="center" wrapText="1"/>
    </xf>
    <xf numFmtId="0" fontId="8" fillId="5" borderId="38" xfId="0" applyFont="1" applyFill="1" applyBorder="1" applyAlignment="1">
      <alignment horizontal="center" vertical="center" wrapText="1"/>
    </xf>
    <xf numFmtId="0" fontId="0" fillId="0" borderId="3" xfId="0" applyBorder="1" applyAlignment="1">
      <alignment horizontal="center" vertical="center"/>
    </xf>
    <xf numFmtId="0" fontId="8" fillId="5" borderId="45" xfId="0" applyFont="1" applyFill="1" applyBorder="1" applyAlignment="1">
      <alignment horizontal="center" vertical="center" wrapText="1"/>
    </xf>
    <xf numFmtId="0" fontId="8" fillId="4" borderId="16" xfId="0" applyFont="1" applyFill="1" applyBorder="1" applyAlignment="1">
      <alignment horizontal="left" vertical="center" wrapText="1"/>
    </xf>
    <xf numFmtId="0" fontId="8" fillId="5" borderId="40"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0" fillId="0" borderId="20" xfId="0" applyBorder="1" applyAlignment="1">
      <alignment horizontal="center" vertical="center"/>
    </xf>
    <xf numFmtId="43" fontId="8" fillId="4" borderId="53" xfId="5" applyFont="1" applyFill="1" applyBorder="1" applyAlignment="1">
      <alignment horizontal="left" vertical="center" wrapText="1"/>
    </xf>
    <xf numFmtId="43" fontId="8" fillId="4" borderId="51" xfId="5" applyFont="1" applyFill="1" applyBorder="1" applyAlignment="1">
      <alignment horizontal="left" vertical="center" wrapText="1"/>
    </xf>
    <xf numFmtId="43" fontId="8" fillId="4" borderId="52" xfId="5" applyFont="1" applyFill="1" applyBorder="1" applyAlignment="1">
      <alignment horizontal="left" vertical="center" wrapText="1"/>
    </xf>
    <xf numFmtId="43" fontId="8" fillId="4" borderId="54" xfId="5" applyFont="1" applyFill="1" applyBorder="1" applyAlignment="1">
      <alignment horizontal="left" vertical="center" wrapText="1"/>
    </xf>
    <xf numFmtId="43" fontId="8" fillId="5" borderId="41" xfId="5" applyFont="1" applyFill="1" applyBorder="1" applyAlignment="1">
      <alignment horizontal="center" vertical="center" wrapText="1"/>
    </xf>
    <xf numFmtId="43" fontId="8" fillId="4" borderId="55" xfId="5" applyFont="1" applyFill="1" applyBorder="1" applyAlignment="1">
      <alignment horizontal="left" vertical="center" wrapText="1"/>
    </xf>
    <xf numFmtId="43" fontId="8" fillId="4" borderId="56" xfId="5" applyFont="1" applyFill="1" applyBorder="1" applyAlignment="1">
      <alignment horizontal="left" vertical="center" wrapText="1"/>
    </xf>
    <xf numFmtId="43" fontId="7" fillId="15" borderId="3" xfId="0" applyNumberFormat="1" applyFont="1" applyFill="1" applyBorder="1" applyAlignment="1">
      <alignment horizontal="left" vertical="center" wrapText="1"/>
    </xf>
    <xf numFmtId="43" fontId="7" fillId="15" borderId="16" xfId="0" applyNumberFormat="1" applyFont="1" applyFill="1" applyBorder="1" applyAlignment="1">
      <alignment horizontal="left" vertical="center" wrapText="1"/>
    </xf>
    <xf numFmtId="0" fontId="8" fillId="5" borderId="46" xfId="0" applyFont="1" applyFill="1" applyBorder="1" applyAlignment="1">
      <alignment horizontal="center" vertical="center" wrapText="1"/>
    </xf>
    <xf numFmtId="4" fontId="14" fillId="6" borderId="46" xfId="0" applyNumberFormat="1" applyFont="1" applyFill="1" applyBorder="1" applyAlignment="1">
      <alignment horizontal="center" vertical="center" wrapText="1"/>
    </xf>
    <xf numFmtId="0" fontId="8" fillId="5" borderId="47" xfId="0" applyFont="1" applyFill="1" applyBorder="1" applyAlignment="1">
      <alignment horizontal="center" vertical="center" wrapText="1"/>
    </xf>
    <xf numFmtId="4" fontId="14" fillId="6" borderId="47" xfId="0" applyNumberFormat="1" applyFont="1" applyFill="1" applyBorder="1" applyAlignment="1">
      <alignment horizontal="center" vertical="center" wrapText="1"/>
    </xf>
    <xf numFmtId="4" fontId="14" fillId="6" borderId="3" xfId="0" applyNumberFormat="1" applyFont="1" applyFill="1" applyBorder="1" applyAlignment="1">
      <alignment horizontal="center" vertical="center" wrapText="1"/>
    </xf>
    <xf numFmtId="0" fontId="0" fillId="0" borderId="3" xfId="0" applyBorder="1"/>
    <xf numFmtId="43" fontId="8" fillId="4" borderId="3" xfId="5" applyFont="1" applyFill="1" applyBorder="1" applyAlignment="1">
      <alignment horizontal="left" vertical="center" wrapText="1"/>
    </xf>
    <xf numFmtId="43" fontId="8" fillId="5" borderId="3" xfId="5" applyFont="1" applyFill="1" applyBorder="1" applyAlignment="1">
      <alignment horizontal="center" vertical="center" wrapText="1"/>
    </xf>
    <xf numFmtId="4" fontId="14" fillId="6" borderId="37" xfId="0" applyNumberFormat="1" applyFont="1" applyFill="1" applyBorder="1" applyAlignment="1">
      <alignment horizontal="center" vertical="center" wrapText="1"/>
    </xf>
    <xf numFmtId="0" fontId="8" fillId="4" borderId="6" xfId="0" applyFont="1" applyFill="1" applyBorder="1" applyAlignment="1">
      <alignment vertical="center" wrapText="1"/>
    </xf>
    <xf numFmtId="0" fontId="0" fillId="0" borderId="6" xfId="0" applyBorder="1"/>
    <xf numFmtId="43" fontId="13" fillId="4" borderId="3" xfId="5" applyFont="1" applyFill="1" applyBorder="1" applyAlignment="1">
      <alignment horizontal="left" vertical="center" wrapText="1"/>
    </xf>
    <xf numFmtId="43" fontId="13" fillId="5" borderId="3" xfId="5" applyFont="1" applyFill="1" applyBorder="1" applyAlignment="1">
      <alignment horizontal="center" vertical="center" wrapText="1"/>
    </xf>
    <xf numFmtId="0" fontId="14" fillId="15" borderId="3" xfId="0" applyFont="1" applyFill="1" applyBorder="1" applyAlignment="1">
      <alignment horizontal="center" vertical="center" wrapText="1"/>
    </xf>
    <xf numFmtId="43" fontId="14" fillId="15" borderId="3" xfId="5" applyFont="1" applyFill="1" applyBorder="1" applyAlignment="1">
      <alignment horizontal="center" vertical="center" wrapText="1"/>
    </xf>
    <xf numFmtId="0" fontId="16" fillId="0" borderId="18" xfId="0" applyFont="1" applyBorder="1" applyAlignment="1">
      <alignment horizontal="center" vertical="center" wrapText="1"/>
    </xf>
    <xf numFmtId="10" fontId="19" fillId="16" borderId="20" xfId="2" applyNumberFormat="1" applyFont="1" applyFill="1" applyBorder="1" applyAlignment="1" applyProtection="1">
      <alignment horizontal="center" vertical="center"/>
    </xf>
    <xf numFmtId="0" fontId="20" fillId="0" borderId="18" xfId="0" applyFont="1" applyBorder="1" applyAlignment="1">
      <alignment horizontal="center" vertical="center" wrapText="1"/>
    </xf>
    <xf numFmtId="0" fontId="20" fillId="0" borderId="3" xfId="0" applyFont="1" applyBorder="1" applyAlignment="1">
      <alignment vertical="center" wrapText="1"/>
    </xf>
    <xf numFmtId="10" fontId="17" fillId="0" borderId="3" xfId="0" applyNumberFormat="1" applyFont="1" applyBorder="1" applyAlignment="1">
      <alignment horizontal="center" vertical="center"/>
    </xf>
    <xf numFmtId="0" fontId="20" fillId="11" borderId="3" xfId="0" applyFont="1" applyFill="1" applyBorder="1" applyAlignment="1">
      <alignment vertical="center" wrapText="1"/>
    </xf>
    <xf numFmtId="0" fontId="21" fillId="9" borderId="3" xfId="7" applyFont="1" applyBorder="1"/>
    <xf numFmtId="0" fontId="21" fillId="9" borderId="20" xfId="7" applyFont="1" applyBorder="1"/>
    <xf numFmtId="0" fontId="16" fillId="9" borderId="18" xfId="7" applyFont="1" applyBorder="1" applyAlignment="1">
      <alignment horizontal="left" vertical="center"/>
    </xf>
    <xf numFmtId="10" fontId="16" fillId="9" borderId="3" xfId="2" applyNumberFormat="1" applyFont="1" applyFill="1" applyBorder="1" applyAlignment="1" applyProtection="1">
      <alignment vertical="center"/>
    </xf>
    <xf numFmtId="10" fontId="21" fillId="9" borderId="3" xfId="7" applyNumberFormat="1" applyFont="1" applyBorder="1"/>
    <xf numFmtId="0" fontId="21" fillId="9" borderId="18" xfId="7" applyFont="1" applyBorder="1"/>
    <xf numFmtId="10" fontId="16" fillId="9" borderId="3" xfId="2" applyNumberFormat="1" applyFont="1" applyFill="1" applyBorder="1" applyAlignment="1" applyProtection="1"/>
    <xf numFmtId="0" fontId="21" fillId="9" borderId="18" xfId="7" applyFont="1" applyBorder="1" applyAlignment="1">
      <alignment wrapText="1"/>
    </xf>
    <xf numFmtId="10" fontId="17" fillId="9" borderId="3" xfId="2" applyNumberFormat="1" applyFont="1" applyFill="1" applyBorder="1" applyAlignment="1">
      <alignment wrapText="1"/>
    </xf>
    <xf numFmtId="0" fontId="1" fillId="0" borderId="3" xfId="0" applyFont="1" applyBorder="1" applyAlignment="1">
      <alignment wrapText="1"/>
    </xf>
    <xf numFmtId="0" fontId="1" fillId="0" borderId="20" xfId="0" applyFont="1" applyBorder="1" applyAlignment="1">
      <alignment wrapText="1"/>
    </xf>
    <xf numFmtId="0" fontId="1" fillId="0" borderId="18" xfId="0" applyFont="1" applyBorder="1" applyAlignment="1">
      <alignment wrapText="1"/>
    </xf>
    <xf numFmtId="10" fontId="4" fillId="9" borderId="3" xfId="2" applyNumberFormat="1" applyFont="1" applyFill="1" applyBorder="1" applyAlignment="1">
      <alignment wrapText="1"/>
    </xf>
    <xf numFmtId="0" fontId="4" fillId="17" borderId="3" xfId="3" applyFont="1" applyFill="1" applyBorder="1" applyAlignment="1">
      <alignment vertical="center" wrapText="1"/>
    </xf>
    <xf numFmtId="0" fontId="4" fillId="12" borderId="3" xfId="3" applyFont="1" applyFill="1" applyBorder="1" applyAlignment="1">
      <alignment vertical="center" wrapText="1"/>
    </xf>
    <xf numFmtId="164" fontId="8" fillId="17" borderId="2" xfId="0" applyNumberFormat="1" applyFont="1" applyFill="1" applyBorder="1" applyAlignment="1">
      <alignment horizontal="right" vertical="center" wrapText="1"/>
    </xf>
    <xf numFmtId="164" fontId="8" fillId="12" borderId="2" xfId="0" applyNumberFormat="1" applyFont="1" applyFill="1" applyBorder="1" applyAlignment="1">
      <alignment horizontal="right" vertical="center" wrapText="1"/>
    </xf>
    <xf numFmtId="10" fontId="4" fillId="12" borderId="3" xfId="4" applyNumberFormat="1" applyFont="1" applyFill="1" applyBorder="1" applyAlignment="1">
      <alignment horizontal="center" vertical="center" wrapText="1"/>
    </xf>
    <xf numFmtId="10" fontId="4" fillId="17" borderId="3" xfId="6" applyNumberFormat="1" applyFont="1" applyFill="1" applyBorder="1" applyAlignment="1">
      <alignment horizontal="center"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 xfId="0" applyFont="1" applyBorder="1" applyAlignment="1">
      <alignment horizontal="center" vertical="center" wrapText="1"/>
    </xf>
    <xf numFmtId="14" fontId="1"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165" fontId="1" fillId="0" borderId="20" xfId="0" applyNumberFormat="1" applyFont="1" applyBorder="1" applyAlignment="1">
      <alignment horizontal="center" vertical="center" wrapText="1"/>
    </xf>
    <xf numFmtId="165" fontId="4" fillId="18" borderId="71" xfId="0" applyNumberFormat="1" applyFont="1" applyFill="1" applyBorder="1" applyAlignment="1">
      <alignment horizontal="center" vertical="center" wrapText="1"/>
    </xf>
    <xf numFmtId="0" fontId="23" fillId="13" borderId="57" xfId="0" applyFont="1" applyFill="1" applyBorder="1" applyAlignment="1">
      <alignment horizontal="center" vertical="center" wrapText="1"/>
    </xf>
    <xf numFmtId="164" fontId="13" fillId="7" borderId="2" xfId="0" applyNumberFormat="1" applyFont="1" applyFill="1" applyBorder="1" applyAlignment="1">
      <alignment horizontal="right" vertical="center" wrapText="1"/>
    </xf>
    <xf numFmtId="0" fontId="4" fillId="11" borderId="5" xfId="8" applyFont="1" applyFill="1" applyBorder="1" applyAlignment="1">
      <alignment vertical="center"/>
    </xf>
    <xf numFmtId="0" fontId="4" fillId="11" borderId="27" xfId="8" applyFont="1" applyFill="1" applyBorder="1" applyAlignment="1">
      <alignment horizontal="center" vertical="center" wrapText="1"/>
    </xf>
    <xf numFmtId="0" fontId="4" fillId="11" borderId="6" xfId="8" applyFont="1" applyFill="1" applyBorder="1" applyAlignment="1">
      <alignment horizontal="center" vertical="center"/>
    </xf>
    <xf numFmtId="49" fontId="14" fillId="14" borderId="6" xfId="8" applyNumberFormat="1" applyFont="1" applyFill="1" applyBorder="1" applyAlignment="1">
      <alignment horizontal="center" vertical="center" wrapText="1"/>
    </xf>
    <xf numFmtId="10" fontId="14" fillId="14" borderId="3" xfId="8" applyNumberFormat="1" applyFont="1" applyFill="1" applyBorder="1" applyAlignment="1">
      <alignment horizontal="center" vertical="center" wrapText="1"/>
    </xf>
    <xf numFmtId="49" fontId="13" fillId="10" borderId="6" xfId="8" applyNumberFormat="1" applyFont="1" applyFill="1" applyBorder="1" applyAlignment="1">
      <alignment horizontal="center" vertical="center" wrapText="1"/>
    </xf>
    <xf numFmtId="165" fontId="13" fillId="10" borderId="3" xfId="9" applyNumberFormat="1" applyFont="1" applyFill="1" applyBorder="1" applyAlignment="1">
      <alignment horizontal="center" vertical="center" wrapText="1"/>
    </xf>
    <xf numFmtId="10" fontId="26" fillId="19" borderId="3" xfId="8" applyNumberFormat="1" applyFont="1" applyFill="1" applyBorder="1" applyAlignment="1">
      <alignment horizontal="center" vertical="center" wrapText="1"/>
    </xf>
    <xf numFmtId="10" fontId="26" fillId="9" borderId="3" xfId="8" applyNumberFormat="1" applyFont="1" applyBorder="1" applyAlignment="1">
      <alignment horizontal="center" vertical="center" wrapText="1"/>
    </xf>
    <xf numFmtId="49" fontId="26" fillId="19" borderId="3" xfId="8" applyNumberFormat="1" applyFont="1" applyFill="1" applyBorder="1" applyAlignment="1">
      <alignment horizontal="center" vertical="center" wrapText="1"/>
    </xf>
    <xf numFmtId="165" fontId="26" fillId="19" borderId="3" xfId="9" applyNumberFormat="1" applyFont="1" applyFill="1" applyBorder="1" applyAlignment="1">
      <alignment horizontal="center" vertical="center" wrapText="1"/>
    </xf>
    <xf numFmtId="165" fontId="26" fillId="9" borderId="3" xfId="9" applyNumberFormat="1" applyFont="1" applyFill="1" applyBorder="1" applyAlignment="1">
      <alignment horizontal="center" vertical="center" wrapText="1"/>
    </xf>
    <xf numFmtId="49" fontId="25" fillId="19" borderId="3" xfId="8" applyNumberFormat="1" applyFont="1" applyFill="1" applyBorder="1" applyAlignment="1">
      <alignment horizontal="center" vertical="center" wrapText="1"/>
    </xf>
    <xf numFmtId="49" fontId="25" fillId="19" borderId="4" xfId="8" applyNumberFormat="1" applyFont="1" applyFill="1" applyBorder="1" applyAlignment="1">
      <alignment horizontal="center" vertical="center" wrapText="1"/>
    </xf>
    <xf numFmtId="165" fontId="14" fillId="10" borderId="4" xfId="8" applyNumberFormat="1" applyFont="1" applyFill="1" applyBorder="1" applyAlignment="1">
      <alignment horizontal="center" vertical="center" wrapText="1"/>
    </xf>
    <xf numFmtId="49" fontId="25" fillId="11" borderId="3" xfId="8" applyNumberFormat="1" applyFont="1" applyFill="1" applyBorder="1" applyAlignment="1">
      <alignment horizontal="center" vertical="center" wrapText="1"/>
    </xf>
    <xf numFmtId="14" fontId="4" fillId="19" borderId="20" xfId="8" applyNumberFormat="1" applyFont="1" applyFill="1" applyBorder="1" applyAlignment="1">
      <alignment horizontal="center" vertical="center"/>
    </xf>
    <xf numFmtId="0" fontId="4" fillId="19" borderId="18" xfId="8" applyFont="1" applyFill="1" applyBorder="1" applyAlignment="1">
      <alignment vertical="center" wrapText="1"/>
    </xf>
    <xf numFmtId="0" fontId="4" fillId="11" borderId="32" xfId="8" applyFont="1" applyFill="1" applyBorder="1" applyAlignment="1">
      <alignment horizontal="center" vertical="center"/>
    </xf>
    <xf numFmtId="10" fontId="14" fillId="14" borderId="20" xfId="8" applyNumberFormat="1" applyFont="1" applyFill="1" applyBorder="1" applyAlignment="1">
      <alignment horizontal="center" vertical="center" wrapText="1"/>
    </xf>
    <xf numFmtId="165" fontId="13" fillId="10" borderId="20" xfId="9" applyNumberFormat="1" applyFont="1" applyFill="1" applyBorder="1" applyAlignment="1">
      <alignment horizontal="center" vertical="center" wrapText="1"/>
    </xf>
    <xf numFmtId="10" fontId="26" fillId="9" borderId="20" xfId="8" applyNumberFormat="1" applyFont="1" applyBorder="1" applyAlignment="1">
      <alignment horizontal="center" vertical="center" wrapText="1"/>
    </xf>
    <xf numFmtId="165" fontId="26" fillId="9" borderId="20" xfId="9" applyNumberFormat="1" applyFont="1" applyFill="1" applyBorder="1" applyAlignment="1">
      <alignment horizontal="center" vertical="center" wrapText="1"/>
    </xf>
    <xf numFmtId="165" fontId="14" fillId="10" borderId="71" xfId="8" applyNumberFormat="1" applyFont="1" applyFill="1" applyBorder="1" applyAlignment="1">
      <alignment horizontal="center" vertical="center" wrapText="1"/>
    </xf>
    <xf numFmtId="0" fontId="4" fillId="11" borderId="1" xfId="8" applyFont="1" applyFill="1" applyAlignment="1">
      <alignment horizontal="center" vertical="center" wrapText="1"/>
    </xf>
    <xf numFmtId="43" fontId="8" fillId="4" borderId="16" xfId="5" applyFont="1" applyFill="1" applyBorder="1" applyAlignment="1">
      <alignment horizontal="left" vertical="center" wrapText="1"/>
    </xf>
    <xf numFmtId="0" fontId="8" fillId="4" borderId="16" xfId="0" applyFont="1" applyFill="1" applyBorder="1" applyAlignment="1">
      <alignment horizontal="right" vertical="center" wrapText="1"/>
    </xf>
    <xf numFmtId="0" fontId="8" fillId="4" borderId="3" xfId="0" applyFont="1" applyFill="1" applyBorder="1" applyAlignment="1">
      <alignment horizontal="right" vertical="center" wrapText="1"/>
    </xf>
    <xf numFmtId="2" fontId="8" fillId="4" borderId="16" xfId="0" applyNumberFormat="1" applyFont="1" applyFill="1" applyBorder="1" applyAlignment="1">
      <alignment horizontal="center" vertical="center" wrapText="1"/>
    </xf>
    <xf numFmtId="0" fontId="29" fillId="2" borderId="2" xfId="0" applyFont="1" applyFill="1" applyBorder="1" applyAlignment="1">
      <alignment horizontal="left" vertical="center" wrapText="1"/>
    </xf>
    <xf numFmtId="0" fontId="28" fillId="2" borderId="2" xfId="0" applyFont="1" applyFill="1" applyBorder="1" applyAlignment="1">
      <alignment horizontal="center" vertical="center" wrapText="1"/>
    </xf>
    <xf numFmtId="0" fontId="30" fillId="9" borderId="1" xfId="0" applyFont="1" applyFill="1" applyBorder="1" applyAlignment="1">
      <alignment horizontal="center" vertical="top" wrapText="1"/>
    </xf>
    <xf numFmtId="168" fontId="30" fillId="9" borderId="1" xfId="0" applyNumberFormat="1" applyFont="1" applyFill="1" applyBorder="1" applyAlignment="1">
      <alignment horizontal="right" vertical="top" wrapText="1"/>
    </xf>
    <xf numFmtId="4" fontId="30" fillId="9" borderId="1" xfId="0" applyNumberFormat="1" applyFont="1" applyFill="1" applyBorder="1" applyAlignment="1">
      <alignment horizontal="right" vertical="top" wrapText="1"/>
    </xf>
    <xf numFmtId="0" fontId="31" fillId="9" borderId="1" xfId="0" applyFont="1" applyFill="1" applyBorder="1" applyAlignment="1" applyProtection="1">
      <alignment wrapText="1"/>
      <protection locked="0"/>
    </xf>
    <xf numFmtId="0" fontId="31" fillId="9" borderId="10" xfId="0" applyFont="1" applyFill="1" applyBorder="1" applyAlignment="1" applyProtection="1">
      <alignment wrapText="1"/>
      <protection locked="0"/>
    </xf>
    <xf numFmtId="0" fontId="27" fillId="19" borderId="1" xfId="8" applyFont="1" applyFill="1" applyAlignment="1">
      <alignment vertical="center"/>
    </xf>
    <xf numFmtId="0" fontId="7" fillId="2" borderId="78" xfId="0" applyFont="1" applyFill="1" applyBorder="1" applyAlignment="1">
      <alignment horizontal="center" vertical="center" wrapText="1"/>
    </xf>
    <xf numFmtId="0" fontId="11" fillId="13" borderId="77" xfId="0" applyFont="1" applyFill="1" applyBorder="1" applyAlignment="1">
      <alignment horizontal="left" vertical="center" wrapText="1"/>
    </xf>
    <xf numFmtId="164" fontId="11" fillId="13" borderId="78" xfId="0" applyNumberFormat="1" applyFont="1" applyFill="1" applyBorder="1" applyAlignment="1">
      <alignment horizontal="right" vertical="center" wrapText="1"/>
    </xf>
    <xf numFmtId="0" fontId="7" fillId="14" borderId="77" xfId="0" applyFont="1" applyFill="1" applyBorder="1" applyAlignment="1">
      <alignment horizontal="left" vertical="center" wrapText="1"/>
    </xf>
    <xf numFmtId="164" fontId="7" fillId="14" borderId="78" xfId="0" applyNumberFormat="1" applyFont="1" applyFill="1" applyBorder="1" applyAlignment="1">
      <alignment horizontal="right" vertical="center" wrapText="1"/>
    </xf>
    <xf numFmtId="0" fontId="8" fillId="4" borderId="77" xfId="0" applyFont="1" applyFill="1" applyBorder="1" applyAlignment="1">
      <alignment horizontal="left" vertical="center" wrapText="1"/>
    </xf>
    <xf numFmtId="164" fontId="8" fillId="9" borderId="78" xfId="0" applyNumberFormat="1" applyFont="1" applyFill="1" applyBorder="1" applyAlignment="1">
      <alignment horizontal="right" vertical="center" wrapText="1"/>
    </xf>
    <xf numFmtId="0" fontId="10" fillId="8" borderId="27" xfId="0" applyFont="1" applyFill="1" applyBorder="1" applyAlignment="1" applyProtection="1">
      <alignment wrapText="1"/>
      <protection locked="0"/>
    </xf>
    <xf numFmtId="0" fontId="10" fillId="8" borderId="1" xfId="0" applyFont="1" applyFill="1" applyBorder="1" applyAlignment="1" applyProtection="1">
      <alignment wrapText="1"/>
      <protection locked="0"/>
    </xf>
    <xf numFmtId="164" fontId="7" fillId="9" borderId="78" xfId="0" applyNumberFormat="1" applyFont="1" applyFill="1" applyBorder="1" applyAlignment="1">
      <alignment horizontal="right" vertical="center" wrapText="1"/>
    </xf>
    <xf numFmtId="164" fontId="7" fillId="3" borderId="78" xfId="0" applyNumberFormat="1" applyFont="1" applyFill="1" applyBorder="1" applyAlignment="1">
      <alignment horizontal="right" vertical="center" wrapText="1"/>
    </xf>
    <xf numFmtId="44" fontId="0" fillId="0" borderId="0" xfId="10" applyFont="1" applyAlignment="1">
      <alignment horizontal="center" vertical="center"/>
    </xf>
    <xf numFmtId="44" fontId="0" fillId="0" borderId="0" xfId="0" applyNumberFormat="1"/>
    <xf numFmtId="0" fontId="0" fillId="0" borderId="27" xfId="0" applyBorder="1"/>
    <xf numFmtId="0" fontId="0" fillId="0" borderId="28" xfId="0" applyBorder="1"/>
    <xf numFmtId="0" fontId="28" fillId="9" borderId="79" xfId="0" applyFont="1" applyFill="1" applyBorder="1" applyAlignment="1">
      <alignment horizontal="center" vertical="center" wrapText="1"/>
    </xf>
    <xf numFmtId="0" fontId="28" fillId="2" borderId="78" xfId="0" applyFont="1" applyFill="1" applyBorder="1" applyAlignment="1">
      <alignment horizontal="center" vertical="center" wrapText="1"/>
    </xf>
    <xf numFmtId="0" fontId="30" fillId="9" borderId="27" xfId="0" applyFont="1" applyFill="1" applyBorder="1" applyAlignment="1">
      <alignment horizontal="center" vertical="top" wrapText="1"/>
    </xf>
    <xf numFmtId="4" fontId="30" fillId="9" borderId="28" xfId="0" applyNumberFormat="1" applyFont="1" applyFill="1" applyBorder="1" applyAlignment="1">
      <alignment horizontal="right" vertical="top" wrapText="1"/>
    </xf>
    <xf numFmtId="0" fontId="31" fillId="9" borderId="27" xfId="0" applyFont="1" applyFill="1" applyBorder="1" applyAlignment="1" applyProtection="1">
      <alignment wrapText="1"/>
      <protection locked="0"/>
    </xf>
    <xf numFmtId="4" fontId="29" fillId="12" borderId="28" xfId="0" applyNumberFormat="1" applyFont="1" applyFill="1" applyBorder="1" applyAlignment="1">
      <alignment horizontal="right" vertical="top" wrapText="1"/>
    </xf>
    <xf numFmtId="0" fontId="31" fillId="9" borderId="60" xfId="0" applyFont="1" applyFill="1" applyBorder="1" applyAlignment="1" applyProtection="1">
      <alignment wrapText="1"/>
      <protection locked="0"/>
    </xf>
    <xf numFmtId="4" fontId="29" fillId="12" borderId="17" xfId="0" applyNumberFormat="1" applyFont="1" applyFill="1" applyBorder="1" applyAlignment="1">
      <alignment horizontal="right" vertical="top" wrapText="1"/>
    </xf>
    <xf numFmtId="4" fontId="28" fillId="21" borderId="28" xfId="0" applyNumberFormat="1" applyFont="1" applyFill="1" applyBorder="1" applyAlignment="1">
      <alignment horizontal="right" vertical="center" wrapText="1"/>
    </xf>
    <xf numFmtId="0" fontId="1" fillId="0" borderId="27" xfId="0" applyFont="1" applyBorder="1" applyAlignment="1">
      <alignment horizontal="center" vertical="center" wrapText="1"/>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1" fillId="9" borderId="3" xfId="7" applyFont="1" applyBorder="1" applyAlignment="1">
      <alignment horizontal="center"/>
    </xf>
    <xf numFmtId="0" fontId="16" fillId="9" borderId="3" xfId="7" applyFont="1" applyBorder="1" applyAlignment="1">
      <alignment horizontal="left"/>
    </xf>
    <xf numFmtId="0" fontId="1" fillId="0" borderId="3" xfId="0" applyFont="1" applyBorder="1" applyAlignment="1">
      <alignment horizontal="center" wrapText="1"/>
    </xf>
    <xf numFmtId="0" fontId="17" fillId="0" borderId="3" xfId="0" applyFont="1" applyBorder="1" applyAlignment="1">
      <alignment horizontal="left" wrapText="1"/>
    </xf>
    <xf numFmtId="0" fontId="4" fillId="0" borderId="3" xfId="0" applyFont="1" applyBorder="1" applyAlignment="1">
      <alignment horizontal="left" wrapText="1"/>
    </xf>
    <xf numFmtId="0" fontId="1" fillId="0" borderId="64" xfId="0" applyFont="1" applyBorder="1" applyAlignment="1">
      <alignment horizontal="right" vertical="center"/>
    </xf>
    <xf numFmtId="0" fontId="1" fillId="0" borderId="65" xfId="0" applyFont="1" applyBorder="1" applyAlignment="1">
      <alignment horizontal="right" vertical="center"/>
    </xf>
    <xf numFmtId="0" fontId="1" fillId="0" borderId="66" xfId="0" applyFont="1" applyBorder="1" applyAlignment="1">
      <alignment horizontal="right" vertical="center"/>
    </xf>
    <xf numFmtId="0" fontId="4" fillId="0" borderId="24" xfId="0" applyFont="1" applyBorder="1" applyAlignment="1">
      <alignment horizontal="left"/>
    </xf>
    <xf numFmtId="0" fontId="4" fillId="0" borderId="25" xfId="0" applyFont="1" applyBorder="1" applyAlignment="1">
      <alignment horizontal="left"/>
    </xf>
    <xf numFmtId="0" fontId="4" fillId="0" borderId="26" xfId="0" applyFont="1" applyBorder="1" applyAlignment="1">
      <alignment horizontal="left"/>
    </xf>
    <xf numFmtId="0" fontId="16" fillId="9" borderId="3" xfId="7" applyFont="1" applyBorder="1" applyAlignment="1">
      <alignment horizontal="center" vertical="center"/>
    </xf>
    <xf numFmtId="0" fontId="16" fillId="9" borderId="3" xfId="7" applyFont="1" applyBorder="1" applyAlignment="1">
      <alignment horizontal="left" vertical="center"/>
    </xf>
    <xf numFmtId="0" fontId="20" fillId="0" borderId="3" xfId="0" applyFont="1" applyBorder="1" applyAlignment="1">
      <alignment horizontal="left" vertical="center" wrapText="1"/>
    </xf>
    <xf numFmtId="0" fontId="1" fillId="0" borderId="3" xfId="0" applyFont="1" applyBorder="1"/>
    <xf numFmtId="0" fontId="1" fillId="0" borderId="20" xfId="0" applyFont="1" applyBorder="1"/>
    <xf numFmtId="0" fontId="20" fillId="11" borderId="3" xfId="0" applyFont="1" applyFill="1" applyBorder="1" applyAlignment="1">
      <alignment horizontal="left" vertical="center" wrapText="1"/>
    </xf>
    <xf numFmtId="0" fontId="21" fillId="9" borderId="3" xfId="7" applyFont="1" applyBorder="1" applyAlignment="1">
      <alignment horizontal="left" vertical="top"/>
    </xf>
    <xf numFmtId="0" fontId="1" fillId="0" borderId="3" xfId="0" applyFont="1" applyBorder="1" applyAlignment="1">
      <alignment vertical="top"/>
    </xf>
    <xf numFmtId="0" fontId="1" fillId="0" borderId="20" xfId="0" applyFont="1" applyBorder="1" applyAlignment="1">
      <alignment vertical="top"/>
    </xf>
    <xf numFmtId="0" fontId="21" fillId="9" borderId="3" xfId="7" applyFont="1" applyBorder="1" applyAlignment="1">
      <alignment horizontal="center" vertical="top" wrapText="1"/>
    </xf>
    <xf numFmtId="0" fontId="20" fillId="0" borderId="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63" xfId="0" applyBorder="1" applyAlignment="1">
      <alignment horizontal="center"/>
    </xf>
    <xf numFmtId="0" fontId="0" fillId="0" borderId="19" xfId="0" applyBorder="1" applyAlignment="1">
      <alignment horizontal="center"/>
    </xf>
    <xf numFmtId="0" fontId="0" fillId="0" borderId="32" xfId="0" applyBorder="1" applyAlignment="1">
      <alignment horizontal="center"/>
    </xf>
    <xf numFmtId="0" fontId="17" fillId="0" borderId="3" xfId="0" applyFont="1" applyBorder="1" applyAlignment="1">
      <alignment horizontal="left" vertical="center" wrapText="1"/>
    </xf>
    <xf numFmtId="0" fontId="17" fillId="0" borderId="3" xfId="0" applyFont="1" applyBorder="1" applyAlignment="1">
      <alignment horizontal="center" vertical="center" wrapText="1"/>
    </xf>
    <xf numFmtId="0" fontId="19" fillId="9" borderId="3" xfId="7"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4" fillId="0" borderId="61" xfId="0" applyFont="1" applyBorder="1" applyAlignment="1">
      <alignment horizontal="left" vertical="center"/>
    </xf>
    <xf numFmtId="0" fontId="4" fillId="0" borderId="8" xfId="0" applyFont="1" applyBorder="1" applyAlignment="1">
      <alignment horizontal="left" vertical="center"/>
    </xf>
    <xf numFmtId="0" fontId="4" fillId="0" borderId="62" xfId="0" applyFont="1" applyBorder="1" applyAlignment="1">
      <alignment horizontal="left" vertical="center"/>
    </xf>
    <xf numFmtId="0" fontId="4" fillId="0" borderId="5" xfId="0" applyFont="1" applyBorder="1" applyAlignment="1">
      <alignment vertical="center"/>
    </xf>
    <xf numFmtId="0" fontId="4" fillId="0" borderId="19" xfId="0" applyFont="1" applyBorder="1" applyAlignment="1">
      <alignment vertical="center"/>
    </xf>
    <xf numFmtId="0" fontId="4" fillId="0" borderId="32" xfId="0" applyFont="1" applyBorder="1" applyAlignment="1">
      <alignmen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60"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4" borderId="3" xfId="0" applyFont="1" applyFill="1" applyBorder="1" applyAlignment="1">
      <alignment horizontal="left" vertical="center" wrapText="1"/>
    </xf>
    <xf numFmtId="0" fontId="7" fillId="15" borderId="5"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4" fillId="11" borderId="24" xfId="1" applyFont="1" applyFill="1" applyBorder="1" applyAlignment="1">
      <alignment horizontal="left" vertical="center" wrapText="1"/>
    </xf>
    <xf numFmtId="0" fontId="4" fillId="11" borderId="25" xfId="1" applyFont="1" applyFill="1" applyBorder="1" applyAlignment="1">
      <alignment horizontal="left" vertical="center" wrapText="1"/>
    </xf>
    <xf numFmtId="0" fontId="4" fillId="11" borderId="26" xfId="1" applyFont="1" applyFill="1" applyBorder="1" applyAlignment="1">
      <alignment horizontal="left" vertical="center" wrapText="1"/>
    </xf>
    <xf numFmtId="0" fontId="1" fillId="11" borderId="27" xfId="1" applyFill="1" applyBorder="1" applyAlignment="1">
      <alignment horizontal="center" wrapText="1"/>
    </xf>
    <xf numFmtId="0" fontId="1" fillId="11" borderId="1" xfId="1" applyFill="1" applyAlignment="1">
      <alignment horizontal="center" wrapText="1"/>
    </xf>
    <xf numFmtId="0" fontId="1" fillId="11" borderId="28" xfId="1" applyFill="1" applyBorder="1" applyAlignment="1">
      <alignment horizontal="center" wrapText="1"/>
    </xf>
    <xf numFmtId="0" fontId="1" fillId="11" borderId="29" xfId="1" applyFill="1" applyBorder="1" applyAlignment="1">
      <alignment horizontal="center" wrapText="1"/>
    </xf>
    <xf numFmtId="0" fontId="1" fillId="11" borderId="30" xfId="1" applyFill="1" applyBorder="1" applyAlignment="1">
      <alignment horizontal="center" wrapText="1"/>
    </xf>
    <xf numFmtId="0" fontId="1" fillId="11" borderId="31" xfId="1" applyFill="1" applyBorder="1" applyAlignment="1">
      <alignment horizontal="center" wrapText="1"/>
    </xf>
    <xf numFmtId="0" fontId="7" fillId="15" borderId="4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1" fillId="9" borderId="27" xfId="1" applyBorder="1" applyAlignment="1">
      <alignment horizontal="center" wrapText="1"/>
    </xf>
    <xf numFmtId="0" fontId="1" fillId="9" borderId="1" xfId="1" applyAlignment="1">
      <alignment horizontal="center" wrapText="1"/>
    </xf>
    <xf numFmtId="0" fontId="1" fillId="9" borderId="28" xfId="1" applyBorder="1" applyAlignment="1">
      <alignment horizontal="center" wrapText="1"/>
    </xf>
    <xf numFmtId="0" fontId="1" fillId="9" borderId="29" xfId="1" applyBorder="1" applyAlignment="1">
      <alignment horizontal="center" wrapText="1"/>
    </xf>
    <xf numFmtId="0" fontId="1" fillId="9" borderId="30" xfId="1" applyBorder="1" applyAlignment="1">
      <alignment horizontal="center" wrapText="1"/>
    </xf>
    <xf numFmtId="0" fontId="1" fillId="9" borderId="31" xfId="1" applyBorder="1" applyAlignment="1">
      <alignment horizontal="center" wrapText="1"/>
    </xf>
    <xf numFmtId="0" fontId="14" fillId="15" borderId="5" xfId="0" applyFont="1" applyFill="1" applyBorder="1" applyAlignment="1">
      <alignment horizontal="center" vertical="center" wrapText="1"/>
    </xf>
    <xf numFmtId="0" fontId="14" fillId="15" borderId="19"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7" fillId="14" borderId="4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42" xfId="0" applyFont="1" applyFill="1" applyBorder="1" applyAlignment="1">
      <alignment horizontal="center" vertical="center" wrapText="1"/>
    </xf>
    <xf numFmtId="0" fontId="7" fillId="14" borderId="43" xfId="0" applyFont="1" applyFill="1" applyBorder="1" applyAlignment="1">
      <alignment horizontal="center" vertical="center" wrapText="1"/>
    </xf>
    <xf numFmtId="0" fontId="7" fillId="14" borderId="44" xfId="0" applyFont="1" applyFill="1" applyBorder="1" applyAlignment="1">
      <alignment horizontal="center" vertical="center" wrapText="1"/>
    </xf>
    <xf numFmtId="0" fontId="7" fillId="14" borderId="45"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13" borderId="36" xfId="0" applyFont="1" applyFill="1" applyBorder="1" applyAlignment="1">
      <alignment horizontal="center" vertical="center" wrapText="1"/>
    </xf>
    <xf numFmtId="0" fontId="11" fillId="13" borderId="3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8" fillId="4" borderId="4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4" fillId="11" borderId="5" xfId="3" applyFont="1" applyFill="1" applyBorder="1" applyAlignment="1">
      <alignment horizontal="left" vertical="center" wrapText="1"/>
    </xf>
    <xf numFmtId="0" fontId="4" fillId="11" borderId="19" xfId="3" applyFont="1" applyFill="1" applyBorder="1" applyAlignment="1">
      <alignment horizontal="left" vertical="center" wrapText="1"/>
    </xf>
    <xf numFmtId="0" fontId="4" fillId="11" borderId="32" xfId="3" applyFont="1" applyFill="1" applyBorder="1" applyAlignment="1">
      <alignment horizontal="left" vertical="center" wrapText="1"/>
    </xf>
    <xf numFmtId="0" fontId="1" fillId="11" borderId="33" xfId="3" applyFont="1" applyFill="1" applyBorder="1" applyAlignment="1">
      <alignment horizontal="left" vertical="center" wrapText="1"/>
    </xf>
    <xf numFmtId="0" fontId="1" fillId="11" borderId="34" xfId="3" applyFont="1" applyFill="1" applyBorder="1" applyAlignment="1">
      <alignment horizontal="left" vertical="center" wrapText="1"/>
    </xf>
    <xf numFmtId="0" fontId="1" fillId="11" borderId="35" xfId="3" applyFont="1" applyFill="1" applyBorder="1" applyAlignment="1">
      <alignment horizontal="left" vertical="center" wrapText="1"/>
    </xf>
    <xf numFmtId="0" fontId="8" fillId="4" borderId="43" xfId="0" applyFont="1" applyFill="1" applyBorder="1" applyAlignment="1">
      <alignment horizontal="left" vertical="center" wrapText="1"/>
    </xf>
    <xf numFmtId="0" fontId="8" fillId="4" borderId="73" xfId="0" applyFont="1" applyFill="1" applyBorder="1" applyAlignment="1">
      <alignment horizontal="left" vertical="center" wrapText="1"/>
    </xf>
    <xf numFmtId="0" fontId="8" fillId="4" borderId="74" xfId="0" applyFont="1" applyFill="1" applyBorder="1" applyAlignment="1">
      <alignment horizontal="left" vertical="center" wrapText="1"/>
    </xf>
    <xf numFmtId="0" fontId="7" fillId="14" borderId="38" xfId="0" applyFont="1" applyFill="1" applyBorder="1" applyAlignment="1">
      <alignment horizontal="center" vertical="center" wrapText="1"/>
    </xf>
    <xf numFmtId="0" fontId="7" fillId="14" borderId="39" xfId="0" applyFont="1" applyFill="1" applyBorder="1" applyAlignment="1">
      <alignment horizontal="center" vertical="center" wrapText="1"/>
    </xf>
    <xf numFmtId="0" fontId="7" fillId="14" borderId="4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1" fillId="0" borderId="1" xfId="1" applyFill="1" applyAlignment="1">
      <alignment horizontal="center" vertical="center" wrapText="1"/>
    </xf>
    <xf numFmtId="0" fontId="3" fillId="9" borderId="12" xfId="3" applyFont="1" applyBorder="1" applyAlignment="1">
      <alignment horizontal="center" vertical="center"/>
    </xf>
    <xf numFmtId="0" fontId="3" fillId="9" borderId="13" xfId="3" applyFont="1" applyBorder="1" applyAlignment="1">
      <alignment horizontal="center" vertical="center"/>
    </xf>
    <xf numFmtId="0" fontId="3" fillId="9" borderId="14" xfId="3" applyFont="1" applyBorder="1" applyAlignment="1">
      <alignment horizontal="center" vertical="center"/>
    </xf>
    <xf numFmtId="0" fontId="4" fillId="9" borderId="15" xfId="3" applyFont="1" applyBorder="1" applyAlignment="1">
      <alignment horizontal="left" vertical="center"/>
    </xf>
    <xf numFmtId="0" fontId="4" fillId="9" borderId="16" xfId="3" applyFont="1" applyBorder="1" applyAlignment="1">
      <alignment horizontal="left" vertical="center"/>
    </xf>
    <xf numFmtId="0" fontId="4" fillId="9" borderId="16" xfId="3"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right" vertical="center" wrapText="1"/>
    </xf>
    <xf numFmtId="0" fontId="4" fillId="0" borderId="1" xfId="1" applyFont="1" applyFill="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left" vertical="center" wrapText="1"/>
    </xf>
    <xf numFmtId="0" fontId="1" fillId="0" borderId="1" xfId="3" applyFont="1" applyFill="1" applyAlignment="1">
      <alignment horizontal="left" vertical="center" wrapText="1"/>
    </xf>
    <xf numFmtId="0" fontId="5" fillId="0" borderId="1" xfId="3" applyFont="1" applyFill="1" applyAlignment="1">
      <alignment horizontal="left" vertical="center" wrapText="1"/>
    </xf>
    <xf numFmtId="0" fontId="4" fillId="0" borderId="1" xfId="3" applyFont="1" applyFill="1" applyAlignment="1">
      <alignment horizontal="center" vertical="center" wrapText="1"/>
    </xf>
    <xf numFmtId="10" fontId="4" fillId="0" borderId="1" xfId="4" applyNumberFormat="1" applyFont="1" applyFill="1" applyBorder="1" applyAlignment="1">
      <alignment horizontal="center" vertical="center" wrapText="1"/>
    </xf>
    <xf numFmtId="10" fontId="4" fillId="0" borderId="1" xfId="3" applyNumberFormat="1" applyFont="1" applyFill="1" applyAlignment="1">
      <alignment horizontal="center" vertical="center"/>
    </xf>
    <xf numFmtId="0" fontId="3" fillId="0" borderId="1" xfId="3" applyFont="1" applyFill="1" applyAlignment="1">
      <alignment horizontal="center" vertical="center"/>
    </xf>
    <xf numFmtId="0" fontId="4" fillId="0" borderId="1" xfId="3" applyFont="1" applyFill="1" applyAlignment="1">
      <alignment horizontal="left" vertical="center"/>
    </xf>
    <xf numFmtId="0" fontId="4" fillId="0" borderId="1" xfId="3" applyFont="1" applyFill="1" applyAlignment="1">
      <alignment horizontal="center" vertical="center"/>
    </xf>
    <xf numFmtId="0" fontId="4" fillId="0" borderId="1" xfId="3" applyFont="1" applyFill="1" applyAlignment="1">
      <alignment horizontal="left" vertical="center" wrapText="1"/>
    </xf>
    <xf numFmtId="0" fontId="1" fillId="0" borderId="1" xfId="3" applyFont="1" applyFill="1" applyAlignment="1">
      <alignment horizontal="center" vertical="center" wrapText="1"/>
    </xf>
    <xf numFmtId="0" fontId="7" fillId="15" borderId="76" xfId="0" applyFont="1" applyFill="1" applyBorder="1" applyAlignment="1">
      <alignment horizontal="right" vertical="center" wrapText="1"/>
    </xf>
    <xf numFmtId="0" fontId="7" fillId="15" borderId="8" xfId="0" applyFont="1" applyFill="1" applyBorder="1" applyAlignment="1">
      <alignment horizontal="right" vertical="center" wrapText="1"/>
    </xf>
    <xf numFmtId="0" fontId="7" fillId="15" borderId="62" xfId="0" applyFont="1" applyFill="1" applyBorder="1" applyAlignment="1">
      <alignment horizontal="right" vertical="center" wrapText="1"/>
    </xf>
    <xf numFmtId="4" fontId="1" fillId="0" borderId="18"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20" xfId="0" applyNumberFormat="1" applyFont="1" applyBorder="1" applyAlignment="1">
      <alignment horizontal="center" vertical="center" wrapText="1"/>
    </xf>
    <xf numFmtId="0" fontId="4" fillId="11" borderId="27"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4" fillId="11" borderId="8" xfId="0" applyFont="1" applyFill="1" applyBorder="1" applyAlignment="1">
      <alignment horizontal="left" vertical="center" wrapText="1"/>
    </xf>
    <xf numFmtId="0" fontId="4" fillId="11" borderId="22" xfId="0" applyFont="1" applyFill="1" applyBorder="1" applyAlignment="1">
      <alignment horizontal="left" vertical="center" wrapText="1"/>
    </xf>
    <xf numFmtId="0" fontId="1" fillId="11" borderId="27" xfId="0" applyFont="1" applyFill="1" applyBorder="1" applyAlignment="1">
      <alignment horizontal="center" wrapText="1"/>
    </xf>
    <xf numFmtId="0" fontId="1" fillId="11" borderId="1" xfId="0" applyFont="1" applyFill="1" applyBorder="1" applyAlignment="1">
      <alignment horizontal="center" wrapText="1"/>
    </xf>
    <xf numFmtId="0" fontId="1" fillId="11" borderId="29" xfId="0" applyFont="1" applyFill="1" applyBorder="1" applyAlignment="1">
      <alignment horizontal="center" wrapText="1"/>
    </xf>
    <xf numFmtId="0" fontId="1" fillId="11" borderId="30" xfId="0" applyFont="1" applyFill="1" applyBorder="1" applyAlignment="1">
      <alignment horizontal="center" wrapText="1"/>
    </xf>
    <xf numFmtId="0" fontId="1" fillId="11" borderId="28" xfId="0" applyFont="1" applyFill="1" applyBorder="1" applyAlignment="1">
      <alignment horizontal="center" wrapText="1"/>
    </xf>
    <xf numFmtId="0" fontId="1" fillId="11" borderId="31" xfId="0" applyFont="1" applyFill="1" applyBorder="1" applyAlignment="1">
      <alignment horizontal="center" wrapText="1"/>
    </xf>
    <xf numFmtId="0" fontId="4" fillId="0" borderId="61" xfId="0" applyFont="1" applyBorder="1" applyAlignment="1">
      <alignment horizontal="right" vertical="center" wrapText="1"/>
    </xf>
    <xf numFmtId="0" fontId="4" fillId="0" borderId="8" xfId="0" applyFont="1" applyBorder="1" applyAlignment="1">
      <alignment horizontal="right" vertical="center" wrapText="1"/>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4" fillId="0" borderId="63" xfId="0" applyFont="1" applyBorder="1" applyAlignment="1">
      <alignment horizontal="left" vertical="center"/>
    </xf>
    <xf numFmtId="0" fontId="4" fillId="0" borderId="19" xfId="0" applyFont="1" applyBorder="1" applyAlignment="1">
      <alignment horizontal="left" vertical="center"/>
    </xf>
    <xf numFmtId="0" fontId="4" fillId="0" borderId="32" xfId="0" applyFont="1" applyBorder="1" applyAlignment="1">
      <alignment horizontal="left" vertical="center"/>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23" fillId="13" borderId="58" xfId="0" applyFont="1" applyFill="1" applyBorder="1" applyAlignment="1">
      <alignment horizontal="left" vertical="center" wrapText="1"/>
    </xf>
    <xf numFmtId="0" fontId="23" fillId="13" borderId="59" xfId="0" applyFont="1" applyFill="1" applyBorder="1" applyAlignment="1">
      <alignment horizontal="left" vertical="center" wrapText="1"/>
    </xf>
    <xf numFmtId="0" fontId="13" fillId="9" borderId="27" xfId="1" applyFont="1" applyBorder="1" applyAlignment="1">
      <alignment horizontal="center" vertical="center" wrapText="1"/>
    </xf>
    <xf numFmtId="0" fontId="13" fillId="9" borderId="1" xfId="1" applyFont="1" applyAlignment="1">
      <alignment horizontal="center" vertical="center" wrapText="1"/>
    </xf>
    <xf numFmtId="0" fontId="13" fillId="9" borderId="28" xfId="1" applyFont="1" applyBorder="1" applyAlignment="1">
      <alignment horizontal="center" vertical="center" wrapText="1"/>
    </xf>
    <xf numFmtId="0" fontId="13" fillId="9" borderId="29" xfId="1" applyFont="1" applyBorder="1" applyAlignment="1">
      <alignment horizontal="center" vertical="center" wrapText="1"/>
    </xf>
    <xf numFmtId="0" fontId="13" fillId="9" borderId="30" xfId="1" applyFont="1" applyBorder="1" applyAlignment="1">
      <alignment horizontal="center" vertical="center" wrapText="1"/>
    </xf>
    <xf numFmtId="0" fontId="13" fillId="9" borderId="31" xfId="1" applyFont="1" applyBorder="1" applyAlignment="1">
      <alignment horizontal="center" vertical="center" wrapText="1"/>
    </xf>
    <xf numFmtId="0" fontId="13" fillId="11" borderId="27" xfId="1" applyFont="1" applyFill="1" applyBorder="1" applyAlignment="1">
      <alignment horizontal="center" vertical="center" wrapText="1"/>
    </xf>
    <xf numFmtId="0" fontId="13" fillId="11" borderId="1" xfId="1" applyFont="1" applyFill="1" applyAlignment="1">
      <alignment horizontal="center" vertical="center" wrapText="1"/>
    </xf>
    <xf numFmtId="0" fontId="13" fillId="11" borderId="28" xfId="1" applyFont="1" applyFill="1" applyBorder="1" applyAlignment="1">
      <alignment horizontal="center" vertical="center" wrapText="1"/>
    </xf>
    <xf numFmtId="0" fontId="13" fillId="11" borderId="29" xfId="1" applyFont="1" applyFill="1" applyBorder="1" applyAlignment="1">
      <alignment horizontal="center" vertical="center" wrapText="1"/>
    </xf>
    <xf numFmtId="0" fontId="13" fillId="11" borderId="30" xfId="1" applyFont="1" applyFill="1" applyBorder="1" applyAlignment="1">
      <alignment horizontal="center" vertical="center" wrapText="1"/>
    </xf>
    <xf numFmtId="0" fontId="13" fillId="11" borderId="31" xfId="1" applyFont="1" applyFill="1" applyBorder="1" applyAlignment="1">
      <alignment horizontal="center" vertical="center" wrapText="1"/>
    </xf>
    <xf numFmtId="0" fontId="7" fillId="14" borderId="2" xfId="0" applyFont="1" applyFill="1" applyBorder="1" applyAlignment="1">
      <alignment horizontal="left" vertical="center" wrapText="1"/>
    </xf>
    <xf numFmtId="0" fontId="7" fillId="9" borderId="2" xfId="0" applyFont="1" applyFill="1" applyBorder="1" applyAlignment="1">
      <alignment horizontal="right" vertical="center" wrapText="1"/>
    </xf>
    <xf numFmtId="0" fontId="7" fillId="2" borderId="77" xfId="0" applyFont="1" applyFill="1" applyBorder="1" applyAlignment="1">
      <alignment horizontal="center" vertical="center" wrapText="1"/>
    </xf>
    <xf numFmtId="0" fontId="7" fillId="2" borderId="78" xfId="0" applyFont="1" applyFill="1" applyBorder="1" applyAlignment="1">
      <alignment horizontal="center" vertical="center" wrapText="1"/>
    </xf>
    <xf numFmtId="0" fontId="4" fillId="11" borderId="6" xfId="3" applyFont="1" applyFill="1" applyBorder="1" applyAlignment="1">
      <alignment horizontal="left" vertical="center" wrapText="1"/>
    </xf>
    <xf numFmtId="0" fontId="4" fillId="11" borderId="3" xfId="3" applyFont="1" applyFill="1" applyBorder="1" applyAlignment="1">
      <alignment horizontal="center" vertical="center" wrapText="1"/>
    </xf>
    <xf numFmtId="0" fontId="4" fillId="11" borderId="20" xfId="3" applyFont="1" applyFill="1" applyBorder="1" applyAlignment="1">
      <alignment horizontal="center" vertical="center" wrapText="1"/>
    </xf>
    <xf numFmtId="0" fontId="1" fillId="11" borderId="3" xfId="3" applyFont="1" applyFill="1" applyBorder="1" applyAlignment="1">
      <alignment horizontal="left" vertical="top" wrapText="1"/>
    </xf>
    <xf numFmtId="0" fontId="4" fillId="9" borderId="21" xfId="3" applyFont="1" applyBorder="1" applyAlignment="1">
      <alignment horizontal="center" vertical="center" wrapText="1"/>
    </xf>
    <xf numFmtId="0" fontId="4" fillId="9" borderId="22" xfId="3" applyFont="1" applyBorder="1" applyAlignment="1">
      <alignment horizontal="center" vertical="center" wrapText="1"/>
    </xf>
    <xf numFmtId="0" fontId="1" fillId="11" borderId="18" xfId="3" applyFont="1" applyFill="1" applyBorder="1" applyAlignment="1">
      <alignment horizontal="left" vertical="center" wrapText="1"/>
    </xf>
    <xf numFmtId="0" fontId="5" fillId="11" borderId="3" xfId="3" applyFont="1" applyFill="1" applyBorder="1" applyAlignment="1">
      <alignment horizontal="left" vertical="center" wrapText="1"/>
    </xf>
    <xf numFmtId="0" fontId="5" fillId="11" borderId="5" xfId="3" applyFont="1" applyFill="1" applyBorder="1" applyAlignment="1">
      <alignment horizontal="left" vertical="center" wrapText="1"/>
    </xf>
    <xf numFmtId="10" fontId="4" fillId="11" borderId="3" xfId="3" applyNumberFormat="1" applyFont="1" applyFill="1" applyBorder="1" applyAlignment="1">
      <alignment horizontal="center" vertical="center"/>
    </xf>
    <xf numFmtId="10" fontId="4" fillId="11" borderId="20" xfId="3" applyNumberFormat="1" applyFont="1" applyFill="1" applyBorder="1" applyAlignment="1">
      <alignment horizontal="center" vertical="center"/>
    </xf>
    <xf numFmtId="0" fontId="11" fillId="13" borderId="2" xfId="0" applyFont="1" applyFill="1" applyBorder="1" applyAlignment="1">
      <alignment horizontal="left" vertical="center" wrapText="1"/>
    </xf>
    <xf numFmtId="0" fontId="27" fillId="19" borderId="57" xfId="8" applyFont="1" applyFill="1" applyBorder="1" applyAlignment="1">
      <alignment horizontal="center" vertical="center"/>
    </xf>
    <xf numFmtId="0" fontId="27" fillId="19" borderId="58" xfId="8" applyFont="1" applyFill="1" applyBorder="1" applyAlignment="1">
      <alignment horizontal="center" vertical="center"/>
    </xf>
    <xf numFmtId="0" fontId="27" fillId="19" borderId="59" xfId="8" applyFont="1" applyFill="1" applyBorder="1" applyAlignment="1">
      <alignment horizontal="center" vertical="center"/>
    </xf>
    <xf numFmtId="0" fontId="29" fillId="9" borderId="1" xfId="0" applyFont="1" applyFill="1" applyBorder="1" applyAlignment="1">
      <alignment horizontal="right" vertical="top" wrapText="1"/>
    </xf>
    <xf numFmtId="0" fontId="29" fillId="9" borderId="10" xfId="0" applyFont="1" applyFill="1" applyBorder="1" applyAlignment="1">
      <alignment horizontal="right" vertical="top" wrapText="1"/>
    </xf>
    <xf numFmtId="0" fontId="31" fillId="20" borderId="1" xfId="0" applyFont="1" applyFill="1" applyBorder="1" applyAlignment="1" applyProtection="1">
      <alignment wrapText="1"/>
      <protection locked="0"/>
    </xf>
    <xf numFmtId="0" fontId="31" fillId="20" borderId="28" xfId="0" applyFont="1" applyFill="1" applyBorder="1" applyAlignment="1" applyProtection="1">
      <alignment wrapText="1"/>
      <protection locked="0"/>
    </xf>
    <xf numFmtId="0" fontId="29" fillId="2" borderId="77"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30" fillId="9" borderId="44" xfId="0" applyFont="1" applyFill="1" applyBorder="1" applyAlignment="1">
      <alignment horizontal="left" vertical="top" wrapText="1"/>
    </xf>
    <xf numFmtId="0" fontId="30" fillId="9" borderId="1" xfId="0" applyFont="1" applyFill="1" applyBorder="1" applyAlignment="1">
      <alignment horizontal="left" vertical="top" wrapText="1"/>
    </xf>
    <xf numFmtId="0" fontId="30" fillId="9" borderId="44" xfId="0" applyFont="1" applyFill="1" applyBorder="1" applyAlignment="1">
      <alignment horizontal="center" vertical="top" wrapText="1"/>
    </xf>
    <xf numFmtId="0" fontId="4" fillId="19" borderId="63" xfId="8" applyFont="1" applyFill="1" applyBorder="1" applyAlignment="1">
      <alignment horizontal="left" vertical="center"/>
    </xf>
    <xf numFmtId="0" fontId="4" fillId="19" borderId="19" xfId="8" applyFont="1" applyFill="1" applyBorder="1" applyAlignment="1">
      <alignment horizontal="left" vertical="center"/>
    </xf>
    <xf numFmtId="0" fontId="4" fillId="19" borderId="6" xfId="8" applyFont="1" applyFill="1" applyBorder="1" applyAlignment="1">
      <alignment horizontal="left" vertical="center"/>
    </xf>
    <xf numFmtId="0" fontId="4" fillId="19" borderId="19" xfId="8" applyFont="1" applyFill="1" applyBorder="1" applyAlignment="1">
      <alignment horizontal="left" vertical="center" wrapText="1"/>
    </xf>
    <xf numFmtId="0" fontId="4" fillId="19" borderId="6" xfId="8" applyFont="1" applyFill="1" applyBorder="1" applyAlignment="1">
      <alignment horizontal="left" vertical="center" wrapText="1"/>
    </xf>
    <xf numFmtId="0" fontId="4" fillId="19" borderId="5" xfId="8" applyFont="1" applyFill="1" applyBorder="1" applyAlignment="1">
      <alignment horizontal="left" vertical="center" wrapText="1"/>
    </xf>
    <xf numFmtId="0" fontId="4" fillId="19" borderId="17" xfId="8" applyFont="1" applyFill="1" applyBorder="1" applyAlignment="1">
      <alignment horizontal="left" vertical="center" wrapText="1"/>
    </xf>
    <xf numFmtId="166" fontId="4" fillId="11" borderId="5" xfId="9" applyNumberFormat="1" applyFont="1" applyFill="1" applyBorder="1" applyAlignment="1">
      <alignment horizontal="left" vertical="center" wrapText="1"/>
    </xf>
    <xf numFmtId="166" fontId="4" fillId="11" borderId="32" xfId="9" applyNumberFormat="1" applyFont="1" applyFill="1" applyBorder="1" applyAlignment="1">
      <alignment horizontal="left" vertical="center" wrapText="1"/>
    </xf>
    <xf numFmtId="0" fontId="28" fillId="9" borderId="1" xfId="0" applyFont="1" applyFill="1" applyBorder="1" applyAlignment="1">
      <alignment horizontal="right" vertical="center" wrapText="1"/>
    </xf>
    <xf numFmtId="0" fontId="4" fillId="19" borderId="24" xfId="8" applyFont="1" applyFill="1" applyBorder="1" applyAlignment="1">
      <alignment horizontal="left" wrapText="1"/>
    </xf>
    <xf numFmtId="0" fontId="4" fillId="19" borderId="25" xfId="8" applyFont="1" applyFill="1" applyBorder="1" applyAlignment="1">
      <alignment horizontal="left" wrapText="1"/>
    </xf>
    <xf numFmtId="0" fontId="4" fillId="19" borderId="26" xfId="8" applyFont="1" applyFill="1" applyBorder="1" applyAlignment="1">
      <alignment horizontal="left" wrapText="1"/>
    </xf>
    <xf numFmtId="0" fontId="1" fillId="19" borderId="27" xfId="8" applyFill="1" applyBorder="1" applyAlignment="1">
      <alignment horizontal="center" vertical="center" wrapText="1"/>
    </xf>
    <xf numFmtId="0" fontId="1" fillId="19" borderId="1" xfId="8" applyFill="1" applyAlignment="1">
      <alignment horizontal="center" vertical="center" wrapText="1"/>
    </xf>
    <xf numFmtId="0" fontId="1" fillId="19" borderId="28" xfId="8" applyFill="1" applyBorder="1" applyAlignment="1">
      <alignment horizontal="center" vertical="center" wrapText="1"/>
    </xf>
    <xf numFmtId="0" fontId="1" fillId="19" borderId="29" xfId="8" applyFill="1" applyBorder="1" applyAlignment="1">
      <alignment horizontal="center" vertical="center" wrapText="1"/>
    </xf>
    <xf numFmtId="0" fontId="1" fillId="19" borderId="30" xfId="8" applyFill="1" applyBorder="1" applyAlignment="1">
      <alignment horizontal="center" vertical="center" wrapText="1"/>
    </xf>
    <xf numFmtId="0" fontId="1" fillId="19" borderId="31" xfId="8" applyFill="1" applyBorder="1" applyAlignment="1">
      <alignment horizontal="center" vertical="center" wrapText="1"/>
    </xf>
    <xf numFmtId="0" fontId="1" fillId="19" borderId="27" xfId="8" applyFill="1" applyBorder="1" applyAlignment="1">
      <alignment horizontal="center" wrapText="1"/>
    </xf>
    <xf numFmtId="0" fontId="1" fillId="19" borderId="1" xfId="8" applyFill="1" applyAlignment="1">
      <alignment horizontal="center" wrapText="1"/>
    </xf>
    <xf numFmtId="0" fontId="1" fillId="19" borderId="28" xfId="8" applyFill="1" applyBorder="1" applyAlignment="1">
      <alignment horizontal="center" wrapText="1"/>
    </xf>
    <xf numFmtId="0" fontId="1" fillId="19" borderId="29" xfId="8" applyFill="1" applyBorder="1" applyAlignment="1">
      <alignment horizontal="center" wrapText="1"/>
    </xf>
    <xf numFmtId="0" fontId="1" fillId="19" borderId="30" xfId="8" applyFill="1" applyBorder="1" applyAlignment="1">
      <alignment horizontal="center" wrapText="1"/>
    </xf>
    <xf numFmtId="0" fontId="1" fillId="19" borderId="31" xfId="8" applyFill="1" applyBorder="1" applyAlignment="1">
      <alignment horizontal="center" wrapText="1"/>
    </xf>
    <xf numFmtId="0" fontId="28" fillId="9" borderId="75" xfId="0" applyFont="1" applyFill="1" applyBorder="1" applyAlignment="1">
      <alignment horizontal="left" vertical="center" wrapText="1"/>
    </xf>
    <xf numFmtId="0" fontId="28" fillId="9" borderId="34" xfId="0" applyFont="1" applyFill="1" applyBorder="1" applyAlignment="1">
      <alignment horizontal="left" vertical="center" wrapText="1"/>
    </xf>
    <xf numFmtId="0" fontId="28" fillId="9" borderId="35" xfId="0" applyFont="1" applyFill="1" applyBorder="1" applyAlignment="1">
      <alignment horizontal="left" vertical="center" wrapText="1"/>
    </xf>
    <xf numFmtId="0" fontId="29" fillId="2" borderId="80"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4" fillId="11" borderId="18" xfId="8" applyFont="1" applyFill="1" applyBorder="1" applyAlignment="1">
      <alignment horizontal="center" vertical="center" wrapText="1"/>
    </xf>
    <xf numFmtId="0" fontId="4" fillId="11" borderId="3" xfId="8" applyFont="1" applyFill="1" applyBorder="1" applyAlignment="1">
      <alignment horizontal="center" vertical="center" wrapText="1"/>
    </xf>
    <xf numFmtId="0" fontId="4" fillId="11" borderId="72" xfId="8" applyFont="1" applyFill="1" applyBorder="1" applyAlignment="1">
      <alignment horizontal="center" vertical="center" wrapText="1"/>
    </xf>
    <xf numFmtId="0" fontId="4" fillId="11" borderId="4" xfId="8" applyFont="1" applyFill="1" applyBorder="1" applyAlignment="1">
      <alignment horizontal="center" vertical="center" wrapText="1"/>
    </xf>
    <xf numFmtId="0" fontId="4" fillId="11" borderId="27" xfId="8" applyFont="1" applyFill="1" applyBorder="1" applyAlignment="1">
      <alignment horizontal="center" vertical="center" wrapText="1"/>
    </xf>
    <xf numFmtId="0" fontId="4" fillId="11" borderId="60" xfId="8" applyFont="1" applyFill="1" applyBorder="1" applyAlignment="1">
      <alignment horizontal="center" vertical="center" wrapText="1"/>
    </xf>
    <xf numFmtId="0" fontId="14" fillId="19" borderId="4" xfId="8" applyFont="1" applyFill="1" applyBorder="1" applyAlignment="1">
      <alignment horizontal="left" vertical="center" wrapText="1"/>
    </xf>
    <xf numFmtId="0" fontId="14" fillId="19" borderId="16" xfId="8" applyFont="1" applyFill="1" applyBorder="1" applyAlignment="1">
      <alignment horizontal="left" vertical="center" wrapText="1"/>
    </xf>
    <xf numFmtId="0" fontId="14" fillId="19" borderId="3" xfId="8" applyFont="1" applyFill="1" applyBorder="1" applyAlignment="1">
      <alignment vertical="center" wrapText="1"/>
    </xf>
    <xf numFmtId="0" fontId="14" fillId="19" borderId="16" xfId="8" applyFont="1" applyFill="1" applyBorder="1" applyAlignment="1">
      <alignment vertical="center" wrapText="1"/>
    </xf>
    <xf numFmtId="0" fontId="24" fillId="19" borderId="57" xfId="8" applyFont="1" applyFill="1" applyBorder="1" applyAlignment="1">
      <alignment horizontal="center" vertical="center"/>
    </xf>
    <xf numFmtId="0" fontId="24" fillId="19" borderId="58" xfId="8" applyFont="1" applyFill="1" applyBorder="1" applyAlignment="1">
      <alignment horizontal="center" vertical="center"/>
    </xf>
    <xf numFmtId="0" fontId="24" fillId="19" borderId="59" xfId="8" applyFont="1" applyFill="1" applyBorder="1" applyAlignment="1">
      <alignment horizontal="center" vertical="center"/>
    </xf>
    <xf numFmtId="0" fontId="4" fillId="11" borderId="61" xfId="8" applyFont="1" applyFill="1" applyBorder="1" applyAlignment="1">
      <alignment horizontal="center" vertical="center" wrapText="1"/>
    </xf>
    <xf numFmtId="0" fontId="4" fillId="11" borderId="4" xfId="8" applyFont="1" applyFill="1" applyBorder="1" applyAlignment="1">
      <alignment horizontal="center" vertical="center"/>
    </xf>
    <xf numFmtId="0" fontId="4" fillId="11" borderId="55" xfId="8" applyFont="1" applyFill="1" applyBorder="1" applyAlignment="1">
      <alignment horizontal="center" vertical="center"/>
    </xf>
    <xf numFmtId="0" fontId="14" fillId="19" borderId="21" xfId="8" applyFont="1" applyFill="1" applyBorder="1" applyAlignment="1">
      <alignment horizontal="center" vertical="center" wrapText="1"/>
    </xf>
    <xf numFmtId="0" fontId="14" fillId="19" borderId="62" xfId="8" applyFont="1" applyFill="1" applyBorder="1" applyAlignment="1">
      <alignment horizontal="center" vertical="center" wrapText="1"/>
    </xf>
    <xf numFmtId="0" fontId="14" fillId="19" borderId="9" xfId="8" applyFont="1" applyFill="1" applyBorder="1" applyAlignment="1">
      <alignment horizontal="center" vertical="center" wrapText="1"/>
    </xf>
    <xf numFmtId="0" fontId="14" fillId="19" borderId="11" xfId="8" applyFont="1" applyFill="1" applyBorder="1" applyAlignment="1">
      <alignment horizontal="center" vertical="center" wrapText="1"/>
    </xf>
    <xf numFmtId="0" fontId="4" fillId="19" borderId="5" xfId="8" applyFont="1" applyFill="1" applyBorder="1" applyAlignment="1">
      <alignment horizontal="center" vertical="center" wrapText="1"/>
    </xf>
    <xf numFmtId="0" fontId="4" fillId="19" borderId="32" xfId="8" applyFont="1" applyFill="1" applyBorder="1" applyAlignment="1">
      <alignment horizontal="center" vertical="center" wrapText="1"/>
    </xf>
    <xf numFmtId="0" fontId="4" fillId="14" borderId="61" xfId="8" applyFont="1" applyFill="1" applyBorder="1" applyAlignment="1">
      <alignment horizontal="center" vertical="center" wrapText="1"/>
    </xf>
    <xf numFmtId="0" fontId="4" fillId="14" borderId="62" xfId="8" applyFont="1" applyFill="1" applyBorder="1" applyAlignment="1">
      <alignment horizontal="center" vertical="center" wrapText="1"/>
    </xf>
    <xf numFmtId="0" fontId="4" fillId="14" borderId="60" xfId="8" applyFont="1" applyFill="1" applyBorder="1" applyAlignment="1">
      <alignment horizontal="center" vertical="center" wrapText="1"/>
    </xf>
    <xf numFmtId="0" fontId="4" fillId="14" borderId="11" xfId="8" applyFont="1" applyFill="1" applyBorder="1" applyAlignment="1">
      <alignment horizontal="center" vertical="center" wrapText="1"/>
    </xf>
  </cellXfs>
  <cellStyles count="11">
    <cellStyle name="Moeda" xfId="10" builtinId="4"/>
    <cellStyle name="Moeda 5" xfId="9" xr:uid="{65E4990C-842E-448B-A962-38B974480703}"/>
    <cellStyle name="Normal" xfId="0" builtinId="0"/>
    <cellStyle name="Normal 10" xfId="1" xr:uid="{1AD10A8E-1122-45AD-B1EB-DFD0EA37F994}"/>
    <cellStyle name="Normal 11" xfId="3" xr:uid="{54DFA1C3-EC28-49A5-A406-A0ECA8A36BBE}"/>
    <cellStyle name="Normal 2 2" xfId="8" xr:uid="{F806866A-A07D-4C40-A61F-63F3000C8B31}"/>
    <cellStyle name="Normal_Mod_Orcamento_Ate_20.000_hab" xfId="7" xr:uid="{2F5D3181-DD40-4AF6-BEE9-E5740EBF0E7B}"/>
    <cellStyle name="Porcentagem" xfId="6" builtinId="5"/>
    <cellStyle name="Porcentagem 2 2" xfId="2" xr:uid="{434389B3-715E-423D-8FBD-7F2D0548ECDD}"/>
    <cellStyle name="Porcentagem 3" xfId="4" xr:uid="{8189A552-334B-43FD-AB7B-2F67FA00B5B4}"/>
    <cellStyle name="Vírgula" xfId="5"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5-JURAMENTO\JUR-0060%20(1552)-%20ADEQUA&#199;&#195;O%20PASSEIOS%20AV.%20PRINCIPAL\PLANILHAS\PLANILHA%20MULTIPLA.xlsx" TargetMode="External"/><Relationship Id="rId1" Type="http://schemas.openxmlformats.org/officeDocument/2006/relationships/externalLinkPath" Target="/5-JURAMENTO/JUR-0060%20(1552)-%20ADEQUA&#199;&#195;O%20PASSEIOS%20AV.%20PRINCIPAL/PLANILHAS/PLANILHA%20MULTIP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I"/>
      <sheetName val="MEM CÁLCULO"/>
      <sheetName val="ORÇAMENTO"/>
      <sheetName val="CRONOGRAMA"/>
    </sheetNames>
    <sheetDataSet>
      <sheetData sheetId="0"/>
      <sheetData sheetId="1"/>
      <sheetData sheetId="2">
        <row r="2">
          <cell r="A2" t="str">
            <v>PREFEITURA MUNICIPAL DE JURAMENTO - MG</v>
          </cell>
        </row>
        <row r="142">
          <cell r="A142" t="str">
            <v>___________________________________
GERALDO DIAS PEREIRA JÚNIOR
ENGENHEIRO CIVIL
CREA-MG 248.562/D</v>
          </cell>
          <cell r="E142" t="str">
            <v xml:space="preserve">
_________________________________________
   MARLENE DE LOURDES SILVEIRA MOREIRA
PREFEITA DE JURAMENTO-MG</v>
          </cell>
        </row>
      </sheetData>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CE96-AE66-4B60-B844-AD01B5866C0D}">
  <sheetPr>
    <tabColor rgb="FF00B050"/>
    <pageSetUpPr fitToPage="1"/>
  </sheetPr>
  <dimension ref="B1:K48"/>
  <sheetViews>
    <sheetView view="pageBreakPreview" topLeftCell="A25" zoomScale="85" zoomScaleNormal="100" zoomScaleSheetLayoutView="85" workbookViewId="0">
      <selection activeCell="R32" sqref="R32"/>
    </sheetView>
  </sheetViews>
  <sheetFormatPr defaultRowHeight="14.4"/>
  <cols>
    <col min="4" max="4" width="17.33203125" customWidth="1"/>
    <col min="5" max="5" width="20.6640625" customWidth="1"/>
    <col min="6" max="6" width="25.88671875" customWidth="1"/>
    <col min="10" max="10" width="9.88671875" customWidth="1"/>
    <col min="11" max="11" width="13.109375" customWidth="1"/>
  </cols>
  <sheetData>
    <row r="1" spans="2:11" ht="15" thickBot="1"/>
    <row r="2" spans="2:11" ht="35.4" customHeight="1">
      <c r="B2" s="223" t="s">
        <v>135</v>
      </c>
      <c r="C2" s="224"/>
      <c r="D2" s="224"/>
      <c r="E2" s="224"/>
      <c r="F2" s="224"/>
      <c r="G2" s="224"/>
      <c r="H2" s="224"/>
      <c r="I2" s="224"/>
      <c r="J2" s="224"/>
      <c r="K2" s="225"/>
    </row>
    <row r="3" spans="2:11" ht="16.95" customHeight="1">
      <c r="B3" s="226" t="s">
        <v>136</v>
      </c>
      <c r="C3" s="227"/>
      <c r="D3" s="228"/>
      <c r="E3" s="229" t="s">
        <v>71</v>
      </c>
      <c r="F3" s="230"/>
      <c r="G3" s="230"/>
      <c r="H3" s="230"/>
      <c r="I3" s="230"/>
      <c r="J3" s="230"/>
      <c r="K3" s="231"/>
    </row>
    <row r="4" spans="2:11" ht="17.399999999999999" customHeight="1">
      <c r="B4" s="232" t="s">
        <v>137</v>
      </c>
      <c r="C4" s="233"/>
      <c r="D4" s="234"/>
      <c r="E4" s="229" t="s">
        <v>81</v>
      </c>
      <c r="F4" s="230"/>
      <c r="G4" s="230"/>
      <c r="H4" s="230"/>
      <c r="I4" s="230"/>
      <c r="J4" s="230"/>
      <c r="K4" s="231"/>
    </row>
    <row r="5" spans="2:11" ht="19.2" customHeight="1">
      <c r="B5" s="232" t="s">
        <v>138</v>
      </c>
      <c r="C5" s="233"/>
      <c r="D5" s="234"/>
      <c r="E5" s="229" t="s">
        <v>139</v>
      </c>
      <c r="F5" s="230"/>
      <c r="G5" s="230"/>
      <c r="H5" s="230"/>
      <c r="I5" s="230"/>
      <c r="J5" s="230"/>
      <c r="K5" s="231"/>
    </row>
    <row r="6" spans="2:11" ht="16.95" customHeight="1">
      <c r="B6" s="232" t="s">
        <v>140</v>
      </c>
      <c r="C6" s="233"/>
      <c r="D6" s="234"/>
      <c r="E6" s="229" t="s">
        <v>141</v>
      </c>
      <c r="F6" s="230"/>
      <c r="G6" s="230"/>
      <c r="H6" s="230"/>
      <c r="I6" s="230"/>
      <c r="J6" s="230"/>
      <c r="K6" s="231"/>
    </row>
    <row r="7" spans="2:11">
      <c r="B7" s="235" t="s">
        <v>142</v>
      </c>
      <c r="C7" s="236"/>
      <c r="D7" s="237"/>
      <c r="E7" s="229" t="s">
        <v>143</v>
      </c>
      <c r="F7" s="230"/>
      <c r="G7" s="230"/>
      <c r="H7" s="230"/>
      <c r="I7" s="230"/>
      <c r="J7" s="230"/>
      <c r="K7" s="231"/>
    </row>
    <row r="8" spans="2:11" ht="7.95" customHeight="1">
      <c r="B8" s="217"/>
      <c r="C8" s="218"/>
      <c r="D8" s="218"/>
      <c r="E8" s="218"/>
      <c r="F8" s="218"/>
      <c r="G8" s="218"/>
      <c r="H8" s="218"/>
      <c r="I8" s="218"/>
      <c r="J8" s="218"/>
      <c r="K8" s="219"/>
    </row>
    <row r="9" spans="2:11" ht="34.950000000000003" customHeight="1">
      <c r="B9" s="83">
        <v>1</v>
      </c>
      <c r="C9" s="220" t="s">
        <v>69</v>
      </c>
      <c r="D9" s="220"/>
      <c r="E9" s="221" t="s">
        <v>144</v>
      </c>
      <c r="F9" s="221"/>
      <c r="G9" s="221"/>
      <c r="H9" s="222" t="s">
        <v>145</v>
      </c>
      <c r="I9" s="222"/>
      <c r="J9" s="222"/>
      <c r="K9" s="84">
        <f>(((1+G13+G10+G11)*(1+G12)*(1+G14))/(1-G15))-1</f>
        <v>0.2829225843323846</v>
      </c>
    </row>
    <row r="10" spans="2:11" ht="15.6" customHeight="1">
      <c r="B10" s="85" t="s">
        <v>12</v>
      </c>
      <c r="C10" s="206" t="s">
        <v>146</v>
      </c>
      <c r="D10" s="206"/>
      <c r="E10" s="86" t="s">
        <v>147</v>
      </c>
      <c r="F10" s="86" t="s">
        <v>148</v>
      </c>
      <c r="G10" s="87">
        <v>3.2000000000000002E-3</v>
      </c>
      <c r="H10" s="204" t="s">
        <v>149</v>
      </c>
      <c r="I10" s="207"/>
      <c r="J10" s="207"/>
      <c r="K10" s="208"/>
    </row>
    <row r="11" spans="2:11" ht="30.6" customHeight="1">
      <c r="B11" s="85" t="s">
        <v>24</v>
      </c>
      <c r="C11" s="206" t="s">
        <v>150</v>
      </c>
      <c r="D11" s="206"/>
      <c r="E11" s="86" t="s">
        <v>151</v>
      </c>
      <c r="F11" s="86" t="s">
        <v>152</v>
      </c>
      <c r="G11" s="87">
        <v>5.0000000000000001E-3</v>
      </c>
      <c r="H11" s="207"/>
      <c r="I11" s="207"/>
      <c r="J11" s="207"/>
      <c r="K11" s="208"/>
    </row>
    <row r="12" spans="2:11" ht="38.4" customHeight="1">
      <c r="B12" s="85" t="s">
        <v>52</v>
      </c>
      <c r="C12" s="206" t="s">
        <v>153</v>
      </c>
      <c r="D12" s="206"/>
      <c r="E12" s="86" t="s">
        <v>154</v>
      </c>
      <c r="F12" s="86" t="s">
        <v>155</v>
      </c>
      <c r="G12" s="87">
        <v>1.0200000000000001E-2</v>
      </c>
      <c r="H12" s="207"/>
      <c r="I12" s="207"/>
      <c r="J12" s="207"/>
      <c r="K12" s="208"/>
    </row>
    <row r="13" spans="2:11" ht="48" customHeight="1">
      <c r="B13" s="85" t="s">
        <v>87</v>
      </c>
      <c r="C13" s="209" t="s">
        <v>156</v>
      </c>
      <c r="D13" s="209"/>
      <c r="E13" s="88" t="s">
        <v>157</v>
      </c>
      <c r="F13" s="86" t="s">
        <v>158</v>
      </c>
      <c r="G13" s="87">
        <v>3.7999999999999999E-2</v>
      </c>
      <c r="H13" s="207"/>
      <c r="I13" s="207"/>
      <c r="J13" s="207"/>
      <c r="K13" s="208"/>
    </row>
    <row r="14" spans="2:11" ht="39" customHeight="1">
      <c r="B14" s="85" t="s">
        <v>159</v>
      </c>
      <c r="C14" s="209" t="s">
        <v>160</v>
      </c>
      <c r="D14" s="209"/>
      <c r="E14" s="88" t="s">
        <v>161</v>
      </c>
      <c r="F14" s="86" t="s">
        <v>162</v>
      </c>
      <c r="G14" s="87">
        <v>6.6400000000000001E-2</v>
      </c>
      <c r="H14" s="210" t="s">
        <v>163</v>
      </c>
      <c r="I14" s="211"/>
      <c r="J14" s="211"/>
      <c r="K14" s="212"/>
    </row>
    <row r="15" spans="2:11" ht="54.6" customHeight="1">
      <c r="B15" s="85" t="s">
        <v>164</v>
      </c>
      <c r="C15" s="206" t="s">
        <v>165</v>
      </c>
      <c r="D15" s="206"/>
      <c r="E15" s="86" t="s">
        <v>166</v>
      </c>
      <c r="F15" s="86" t="s">
        <v>167</v>
      </c>
      <c r="G15" s="87">
        <f>H22</f>
        <v>0.1215</v>
      </c>
      <c r="H15" s="213" t="s">
        <v>168</v>
      </c>
      <c r="I15" s="211"/>
      <c r="J15" s="211"/>
      <c r="K15" s="212"/>
    </row>
    <row r="16" spans="2:11" ht="15.6">
      <c r="B16" s="85"/>
      <c r="C16" s="206"/>
      <c r="D16" s="206"/>
      <c r="E16" s="86"/>
      <c r="F16" s="86"/>
      <c r="G16" s="87"/>
      <c r="H16" s="211"/>
      <c r="I16" s="211"/>
      <c r="J16" s="211"/>
      <c r="K16" s="212"/>
    </row>
    <row r="17" spans="2:11" ht="15.6" customHeight="1">
      <c r="B17" s="85"/>
      <c r="C17" s="206"/>
      <c r="D17" s="206"/>
      <c r="E17" s="214" t="s">
        <v>169</v>
      </c>
      <c r="F17" s="215"/>
      <c r="G17" s="215"/>
      <c r="H17" s="216"/>
      <c r="I17" s="89"/>
      <c r="J17" s="87"/>
      <c r="K17" s="90"/>
    </row>
    <row r="18" spans="2:11" ht="15.6">
      <c r="B18" s="91"/>
      <c r="C18" s="204"/>
      <c r="D18" s="204"/>
      <c r="E18" s="205" t="s">
        <v>170</v>
      </c>
      <c r="F18" s="205"/>
      <c r="G18" s="205"/>
      <c r="H18" s="92">
        <v>0.03</v>
      </c>
      <c r="I18" s="89"/>
      <c r="J18" s="93"/>
      <c r="K18" s="90"/>
    </row>
    <row r="19" spans="2:11" ht="15.6">
      <c r="B19" s="94"/>
      <c r="C19" s="193"/>
      <c r="D19" s="193"/>
      <c r="E19" s="194" t="s">
        <v>171</v>
      </c>
      <c r="F19" s="194"/>
      <c r="G19" s="194"/>
      <c r="H19" s="95">
        <v>6.4999999999999997E-3</v>
      </c>
      <c r="I19" s="89"/>
      <c r="J19" s="89"/>
      <c r="K19" s="90"/>
    </row>
    <row r="20" spans="2:11" ht="15.6">
      <c r="B20" s="96"/>
      <c r="C20" s="195"/>
      <c r="D20" s="195"/>
      <c r="E20" s="196" t="s">
        <v>252</v>
      </c>
      <c r="F20" s="196"/>
      <c r="G20" s="196"/>
      <c r="H20" s="97">
        <v>0.04</v>
      </c>
      <c r="I20" s="98"/>
      <c r="J20" s="98"/>
      <c r="K20" s="99"/>
    </row>
    <row r="21" spans="2:11">
      <c r="B21" s="100"/>
      <c r="C21" s="195"/>
      <c r="D21" s="195"/>
      <c r="E21" s="197" t="s">
        <v>68</v>
      </c>
      <c r="F21" s="197"/>
      <c r="G21" s="197"/>
      <c r="H21" s="101">
        <v>4.4999999999999998E-2</v>
      </c>
      <c r="I21" s="98"/>
      <c r="J21" s="98"/>
      <c r="K21" s="99"/>
    </row>
    <row r="22" spans="2:11" ht="15.6">
      <c r="B22" s="100"/>
      <c r="C22" s="195"/>
      <c r="D22" s="195"/>
      <c r="E22" s="197" t="s">
        <v>172</v>
      </c>
      <c r="F22" s="197"/>
      <c r="G22" s="197"/>
      <c r="H22" s="97">
        <f>H18+H19+H20+H21</f>
        <v>0.1215</v>
      </c>
      <c r="I22" s="98"/>
      <c r="J22" s="98"/>
      <c r="K22" s="99"/>
    </row>
    <row r="23" spans="2:11" ht="9.6" customHeight="1">
      <c r="B23" s="217"/>
      <c r="C23" s="218"/>
      <c r="D23" s="218"/>
      <c r="E23" s="218"/>
      <c r="F23" s="218"/>
      <c r="G23" s="218"/>
      <c r="H23" s="218"/>
      <c r="I23" s="218"/>
      <c r="J23" s="218"/>
      <c r="K23" s="219"/>
    </row>
    <row r="24" spans="2:11" ht="34.950000000000003" customHeight="1">
      <c r="B24" s="83">
        <v>2</v>
      </c>
      <c r="C24" s="220" t="s">
        <v>69</v>
      </c>
      <c r="D24" s="220"/>
      <c r="E24" s="221" t="s">
        <v>144</v>
      </c>
      <c r="F24" s="221"/>
      <c r="G24" s="221"/>
      <c r="H24" s="222" t="s">
        <v>173</v>
      </c>
      <c r="I24" s="222"/>
      <c r="J24" s="222"/>
      <c r="K24" s="84">
        <f>(((1+G28+G25+G26)*(1+G27)*(1+G29))/(1-G30))-1</f>
        <v>0.21619934092202575</v>
      </c>
    </row>
    <row r="25" spans="2:11" ht="15.6" customHeight="1">
      <c r="B25" s="85" t="s">
        <v>12</v>
      </c>
      <c r="C25" s="206" t="s">
        <v>146</v>
      </c>
      <c r="D25" s="206"/>
      <c r="E25" s="86" t="s">
        <v>174</v>
      </c>
      <c r="F25" s="86" t="s">
        <v>148</v>
      </c>
      <c r="G25" s="87">
        <v>3.0000000000000001E-3</v>
      </c>
      <c r="H25" s="204" t="s">
        <v>149</v>
      </c>
      <c r="I25" s="207"/>
      <c r="J25" s="207"/>
      <c r="K25" s="208"/>
    </row>
    <row r="26" spans="2:11" ht="30.6" customHeight="1">
      <c r="B26" s="85" t="s">
        <v>24</v>
      </c>
      <c r="C26" s="206" t="s">
        <v>150</v>
      </c>
      <c r="D26" s="206"/>
      <c r="E26" s="86" t="s">
        <v>175</v>
      </c>
      <c r="F26" s="86" t="s">
        <v>152</v>
      </c>
      <c r="G26" s="87">
        <v>5.5999999999999999E-3</v>
      </c>
      <c r="H26" s="207"/>
      <c r="I26" s="207"/>
      <c r="J26" s="207"/>
      <c r="K26" s="208"/>
    </row>
    <row r="27" spans="2:11" ht="38.4" customHeight="1">
      <c r="B27" s="85" t="s">
        <v>52</v>
      </c>
      <c r="C27" s="206" t="s">
        <v>153</v>
      </c>
      <c r="D27" s="206"/>
      <c r="E27" s="86" t="s">
        <v>176</v>
      </c>
      <c r="F27" s="86" t="s">
        <v>155</v>
      </c>
      <c r="G27" s="87">
        <v>8.5000000000000006E-3</v>
      </c>
      <c r="H27" s="207"/>
      <c r="I27" s="207"/>
      <c r="J27" s="207"/>
      <c r="K27" s="208"/>
    </row>
    <row r="28" spans="2:11" ht="48" customHeight="1">
      <c r="B28" s="85" t="s">
        <v>87</v>
      </c>
      <c r="C28" s="209" t="s">
        <v>156</v>
      </c>
      <c r="D28" s="209"/>
      <c r="E28" s="88" t="s">
        <v>177</v>
      </c>
      <c r="F28" s="86" t="s">
        <v>158</v>
      </c>
      <c r="G28" s="87">
        <v>1.4999999999999999E-2</v>
      </c>
      <c r="H28" s="207"/>
      <c r="I28" s="207"/>
      <c r="J28" s="207"/>
      <c r="K28" s="208"/>
    </row>
    <row r="29" spans="2:11" ht="39" customHeight="1">
      <c r="B29" s="85" t="s">
        <v>159</v>
      </c>
      <c r="C29" s="209" t="s">
        <v>160</v>
      </c>
      <c r="D29" s="209"/>
      <c r="E29" s="88" t="s">
        <v>178</v>
      </c>
      <c r="F29" s="86" t="s">
        <v>162</v>
      </c>
      <c r="G29" s="87">
        <v>3.5000000000000003E-2</v>
      </c>
      <c r="H29" s="210" t="s">
        <v>163</v>
      </c>
      <c r="I29" s="211"/>
      <c r="J29" s="211"/>
      <c r="K29" s="212"/>
    </row>
    <row r="30" spans="2:11" ht="54.6" customHeight="1">
      <c r="B30" s="85" t="s">
        <v>164</v>
      </c>
      <c r="C30" s="206" t="s">
        <v>165</v>
      </c>
      <c r="D30" s="206"/>
      <c r="E30" s="86" t="s">
        <v>166</v>
      </c>
      <c r="F30" s="86" t="s">
        <v>167</v>
      </c>
      <c r="G30" s="87">
        <f>H37</f>
        <v>0.1215</v>
      </c>
      <c r="H30" s="213" t="s">
        <v>168</v>
      </c>
      <c r="I30" s="211"/>
      <c r="J30" s="211"/>
      <c r="K30" s="212"/>
    </row>
    <row r="31" spans="2:11" ht="15.6">
      <c r="B31" s="85"/>
      <c r="C31" s="206"/>
      <c r="D31" s="206"/>
      <c r="E31" s="86"/>
      <c r="F31" s="86"/>
      <c r="G31" s="87"/>
      <c r="H31" s="211"/>
      <c r="I31" s="211"/>
      <c r="J31" s="211"/>
      <c r="K31" s="212"/>
    </row>
    <row r="32" spans="2:11" ht="15.6" customHeight="1">
      <c r="B32" s="85"/>
      <c r="C32" s="206"/>
      <c r="D32" s="206"/>
      <c r="E32" s="214" t="s">
        <v>169</v>
      </c>
      <c r="F32" s="215"/>
      <c r="G32" s="215"/>
      <c r="H32" s="216"/>
      <c r="I32" s="89"/>
      <c r="J32" s="87"/>
      <c r="K32" s="90"/>
    </row>
    <row r="33" spans="2:11" ht="15.6">
      <c r="B33" s="91"/>
      <c r="C33" s="204"/>
      <c r="D33" s="204"/>
      <c r="E33" s="205" t="s">
        <v>170</v>
      </c>
      <c r="F33" s="205"/>
      <c r="G33" s="205"/>
      <c r="H33" s="92">
        <v>0.03</v>
      </c>
      <c r="I33" s="89"/>
      <c r="J33" s="93"/>
      <c r="K33" s="90"/>
    </row>
    <row r="34" spans="2:11" ht="15.6">
      <c r="B34" s="94"/>
      <c r="C34" s="193"/>
      <c r="D34" s="193"/>
      <c r="E34" s="194" t="s">
        <v>171</v>
      </c>
      <c r="F34" s="194"/>
      <c r="G34" s="194"/>
      <c r="H34" s="95">
        <v>6.4999999999999997E-3</v>
      </c>
      <c r="I34" s="89"/>
      <c r="J34" s="89"/>
      <c r="K34" s="90"/>
    </row>
    <row r="35" spans="2:11" ht="15.6">
      <c r="B35" s="96"/>
      <c r="C35" s="195"/>
      <c r="D35" s="195"/>
      <c r="E35" s="196" t="s">
        <v>252</v>
      </c>
      <c r="F35" s="196"/>
      <c r="G35" s="196"/>
      <c r="H35" s="97">
        <v>0.04</v>
      </c>
      <c r="I35" s="98"/>
      <c r="J35" s="98"/>
      <c r="K35" s="99"/>
    </row>
    <row r="36" spans="2:11">
      <c r="B36" s="100"/>
      <c r="C36" s="195"/>
      <c r="D36" s="195"/>
      <c r="E36" s="197" t="s">
        <v>68</v>
      </c>
      <c r="F36" s="197"/>
      <c r="G36" s="197"/>
      <c r="H36" s="101">
        <v>4.4999999999999998E-2</v>
      </c>
      <c r="I36" s="98"/>
      <c r="J36" s="98"/>
      <c r="K36" s="99"/>
    </row>
    <row r="37" spans="2:11" ht="15.6">
      <c r="B37" s="100"/>
      <c r="C37" s="195"/>
      <c r="D37" s="195"/>
      <c r="E37" s="197" t="s">
        <v>172</v>
      </c>
      <c r="F37" s="197"/>
      <c r="G37" s="197"/>
      <c r="H37" s="97">
        <f>H33+H34+H35+H36</f>
        <v>0.1215</v>
      </c>
      <c r="I37" s="98"/>
      <c r="J37" s="98"/>
      <c r="K37" s="99"/>
    </row>
    <row r="38" spans="2:11" ht="19.95" customHeight="1" thickBot="1">
      <c r="B38" s="198" t="s">
        <v>257</v>
      </c>
      <c r="C38" s="199"/>
      <c r="D38" s="199"/>
      <c r="E38" s="199"/>
      <c r="F38" s="199"/>
      <c r="G38" s="199"/>
      <c r="H38" s="199"/>
      <c r="I38" s="199"/>
      <c r="J38" s="199"/>
      <c r="K38" s="200"/>
    </row>
    <row r="39" spans="2:11">
      <c r="B39" s="201" t="s">
        <v>94</v>
      </c>
      <c r="C39" s="202"/>
      <c r="D39" s="202"/>
      <c r="E39" s="203"/>
      <c r="F39" s="201" t="s">
        <v>95</v>
      </c>
      <c r="G39" s="202"/>
      <c r="H39" s="202"/>
      <c r="I39" s="202"/>
      <c r="J39" s="202"/>
      <c r="K39" s="203"/>
    </row>
    <row r="40" spans="2:11" ht="14.4" customHeight="1">
      <c r="B40" s="181" t="s">
        <v>179</v>
      </c>
      <c r="C40" s="182"/>
      <c r="D40" s="182"/>
      <c r="E40" s="183"/>
      <c r="F40" s="181" t="s">
        <v>180</v>
      </c>
      <c r="G40" s="188"/>
      <c r="H40" s="188"/>
      <c r="I40" s="188"/>
      <c r="J40" s="188"/>
      <c r="K40" s="189"/>
    </row>
    <row r="41" spans="2:11">
      <c r="B41" s="184"/>
      <c r="C41" s="182"/>
      <c r="D41" s="182"/>
      <c r="E41" s="183"/>
      <c r="F41" s="181"/>
      <c r="G41" s="188"/>
      <c r="H41" s="188"/>
      <c r="I41" s="188"/>
      <c r="J41" s="188"/>
      <c r="K41" s="189"/>
    </row>
    <row r="42" spans="2:11">
      <c r="B42" s="184"/>
      <c r="C42" s="182"/>
      <c r="D42" s="182"/>
      <c r="E42" s="183"/>
      <c r="F42" s="181"/>
      <c r="G42" s="188"/>
      <c r="H42" s="188"/>
      <c r="I42" s="188"/>
      <c r="J42" s="188"/>
      <c r="K42" s="189"/>
    </row>
    <row r="43" spans="2:11">
      <c r="B43" s="184"/>
      <c r="C43" s="182"/>
      <c r="D43" s="182"/>
      <c r="E43" s="183"/>
      <c r="F43" s="181"/>
      <c r="G43" s="188"/>
      <c r="H43" s="188"/>
      <c r="I43" s="188"/>
      <c r="J43" s="188"/>
      <c r="K43" s="189"/>
    </row>
    <row r="44" spans="2:11">
      <c r="B44" s="184"/>
      <c r="C44" s="182"/>
      <c r="D44" s="182"/>
      <c r="E44" s="183"/>
      <c r="F44" s="181"/>
      <c r="G44" s="188"/>
      <c r="H44" s="188"/>
      <c r="I44" s="188"/>
      <c r="J44" s="188"/>
      <c r="K44" s="189"/>
    </row>
    <row r="45" spans="2:11">
      <c r="B45" s="184"/>
      <c r="C45" s="182"/>
      <c r="D45" s="182"/>
      <c r="E45" s="183"/>
      <c r="F45" s="181"/>
      <c r="G45" s="188"/>
      <c r="H45" s="188"/>
      <c r="I45" s="188"/>
      <c r="J45" s="188"/>
      <c r="K45" s="189"/>
    </row>
    <row r="46" spans="2:11">
      <c r="B46" s="184"/>
      <c r="C46" s="182"/>
      <c r="D46" s="182"/>
      <c r="E46" s="183"/>
      <c r="F46" s="181"/>
      <c r="G46" s="188"/>
      <c r="H46" s="188"/>
      <c r="I46" s="188"/>
      <c r="J46" s="188"/>
      <c r="K46" s="189"/>
    </row>
    <row r="47" spans="2:11">
      <c r="B47" s="184"/>
      <c r="C47" s="182"/>
      <c r="D47" s="182"/>
      <c r="E47" s="183"/>
      <c r="F47" s="181"/>
      <c r="G47" s="188"/>
      <c r="H47" s="188"/>
      <c r="I47" s="188"/>
      <c r="J47" s="188"/>
      <c r="K47" s="189"/>
    </row>
    <row r="48" spans="2:11" ht="15" thickBot="1">
      <c r="B48" s="185"/>
      <c r="C48" s="186"/>
      <c r="D48" s="186"/>
      <c r="E48" s="187"/>
      <c r="F48" s="190"/>
      <c r="G48" s="191"/>
      <c r="H48" s="191"/>
      <c r="I48" s="191"/>
      <c r="J48" s="191"/>
      <c r="K48" s="192"/>
    </row>
  </sheetData>
  <mergeCells count="68">
    <mergeCell ref="C9:D9"/>
    <mergeCell ref="E9:G9"/>
    <mergeCell ref="H9:J9"/>
    <mergeCell ref="B2:K2"/>
    <mergeCell ref="B3:D3"/>
    <mergeCell ref="E3:K3"/>
    <mergeCell ref="B4:D4"/>
    <mergeCell ref="E4:K4"/>
    <mergeCell ref="B5:D5"/>
    <mergeCell ref="E5:K5"/>
    <mergeCell ref="B6:D6"/>
    <mergeCell ref="E6:K6"/>
    <mergeCell ref="B7:D7"/>
    <mergeCell ref="E7:K7"/>
    <mergeCell ref="B8:K8"/>
    <mergeCell ref="C18:D18"/>
    <mergeCell ref="E18:G18"/>
    <mergeCell ref="C10:D10"/>
    <mergeCell ref="H10:K13"/>
    <mergeCell ref="C11:D11"/>
    <mergeCell ref="C12:D12"/>
    <mergeCell ref="C13:D13"/>
    <mergeCell ref="C14:D14"/>
    <mergeCell ref="H14:K14"/>
    <mergeCell ref="C15:D15"/>
    <mergeCell ref="H15:K16"/>
    <mergeCell ref="C16:D16"/>
    <mergeCell ref="C17:D17"/>
    <mergeCell ref="E17:H17"/>
    <mergeCell ref="C19:D19"/>
    <mergeCell ref="E19:G19"/>
    <mergeCell ref="C20:D20"/>
    <mergeCell ref="E20:G20"/>
    <mergeCell ref="C21:D21"/>
    <mergeCell ref="E21:G21"/>
    <mergeCell ref="C22:D22"/>
    <mergeCell ref="E22:G22"/>
    <mergeCell ref="B23:K23"/>
    <mergeCell ref="C24:D24"/>
    <mergeCell ref="E24:G24"/>
    <mergeCell ref="H24:J24"/>
    <mergeCell ref="C33:D33"/>
    <mergeCell ref="E33:G33"/>
    <mergeCell ref="C25:D25"/>
    <mergeCell ref="H25:K28"/>
    <mergeCell ref="C26:D26"/>
    <mergeCell ref="C27:D27"/>
    <mergeCell ref="C28:D28"/>
    <mergeCell ref="C29:D29"/>
    <mergeCell ref="H29:K29"/>
    <mergeCell ref="C30:D30"/>
    <mergeCell ref="H30:K31"/>
    <mergeCell ref="C31:D31"/>
    <mergeCell ref="C32:D32"/>
    <mergeCell ref="E32:H32"/>
    <mergeCell ref="B40:E48"/>
    <mergeCell ref="F40:K48"/>
    <mergeCell ref="C34:D34"/>
    <mergeCell ref="E34:G34"/>
    <mergeCell ref="C35:D35"/>
    <mergeCell ref="E35:G35"/>
    <mergeCell ref="C36:D36"/>
    <mergeCell ref="E36:G36"/>
    <mergeCell ref="C37:D37"/>
    <mergeCell ref="E37:G37"/>
    <mergeCell ref="B38:K38"/>
    <mergeCell ref="B39:E39"/>
    <mergeCell ref="F39:K39"/>
  </mergeCells>
  <printOptions horizontalCentered="1" verticalCentered="1"/>
  <pageMargins left="0.25" right="0.25"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305AD-B35F-4869-972A-14C2A39EBCC3}">
  <sheetPr>
    <tabColor rgb="FF00B050"/>
    <pageSetUpPr fitToPage="1"/>
  </sheetPr>
  <dimension ref="A1:R212"/>
  <sheetViews>
    <sheetView view="pageBreakPreview" zoomScale="115" zoomScaleNormal="100" zoomScaleSheetLayoutView="115" workbookViewId="0">
      <selection activeCell="M5" sqref="M5"/>
    </sheetView>
  </sheetViews>
  <sheetFormatPr defaultRowHeight="14.4"/>
  <cols>
    <col min="1" max="2" width="10.6640625" customWidth="1"/>
    <col min="3" max="3" width="12.6640625" customWidth="1"/>
    <col min="4" max="4" width="13.6640625" customWidth="1"/>
    <col min="5" max="5" width="14.6640625" customWidth="1"/>
    <col min="6" max="7" width="12.6640625" customWidth="1"/>
    <col min="8" max="8" width="13.109375" customWidth="1"/>
    <col min="9" max="9" width="10.6640625" customWidth="1"/>
    <col min="10" max="10" width="11.21875" customWidth="1"/>
  </cols>
  <sheetData>
    <row r="1" spans="1:10" ht="27" customHeight="1" thickBot="1">
      <c r="A1" s="306" t="s">
        <v>98</v>
      </c>
      <c r="B1" s="307"/>
      <c r="C1" s="307"/>
      <c r="D1" s="307"/>
      <c r="E1" s="307"/>
      <c r="F1" s="307"/>
      <c r="G1" s="307"/>
      <c r="H1" s="307"/>
      <c r="I1" s="307"/>
      <c r="J1" s="308"/>
    </row>
    <row r="2" spans="1:10" ht="20.100000000000001" customHeight="1">
      <c r="A2" s="309" t="s">
        <v>71</v>
      </c>
      <c r="B2" s="310"/>
      <c r="C2" s="310"/>
      <c r="D2" s="310"/>
      <c r="E2" s="311" t="s">
        <v>82</v>
      </c>
      <c r="F2" s="311"/>
      <c r="G2" s="311"/>
      <c r="H2" s="311"/>
      <c r="I2" s="1" t="s">
        <v>72</v>
      </c>
      <c r="J2" s="2">
        <v>45476</v>
      </c>
    </row>
    <row r="3" spans="1:10" ht="24.75" customHeight="1">
      <c r="A3" s="3" t="s">
        <v>73</v>
      </c>
      <c r="B3" s="289" t="s">
        <v>81</v>
      </c>
      <c r="C3" s="290"/>
      <c r="D3" s="290"/>
      <c r="E3" s="290"/>
      <c r="F3" s="290"/>
      <c r="G3" s="290"/>
      <c r="H3" s="290"/>
      <c r="I3" s="290"/>
      <c r="J3" s="291"/>
    </row>
    <row r="4" spans="1:10" ht="26.4" customHeight="1">
      <c r="A4" s="4" t="s">
        <v>75</v>
      </c>
      <c r="B4" s="289" t="s">
        <v>83</v>
      </c>
      <c r="C4" s="290"/>
      <c r="D4" s="290"/>
      <c r="E4" s="290"/>
      <c r="F4" s="290"/>
      <c r="G4" s="290"/>
      <c r="H4" s="290"/>
      <c r="I4" s="290"/>
      <c r="J4" s="291"/>
    </row>
    <row r="5" spans="1:10" ht="27.75" customHeight="1">
      <c r="A5" s="292" t="s">
        <v>78</v>
      </c>
      <c r="B5" s="293"/>
      <c r="C5" s="293"/>
      <c r="D5" s="293"/>
      <c r="E5" s="293"/>
      <c r="F5" s="293"/>
      <c r="G5" s="293"/>
      <c r="H5" s="293"/>
      <c r="I5" s="293"/>
      <c r="J5" s="294"/>
    </row>
    <row r="6" spans="1:10" ht="17.25" customHeight="1">
      <c r="A6" s="301" t="s">
        <v>0</v>
      </c>
      <c r="B6" s="301" t="s">
        <v>1</v>
      </c>
      <c r="C6" s="276" t="s">
        <v>2</v>
      </c>
      <c r="D6" s="277"/>
      <c r="E6" s="277"/>
      <c r="F6" s="277"/>
      <c r="G6" s="278"/>
      <c r="H6" s="301" t="s">
        <v>3</v>
      </c>
      <c r="I6" s="301" t="s">
        <v>4</v>
      </c>
      <c r="J6" s="302" t="s">
        <v>5</v>
      </c>
    </row>
    <row r="7" spans="1:10" ht="15" customHeight="1">
      <c r="A7" s="301"/>
      <c r="B7" s="301"/>
      <c r="C7" s="279"/>
      <c r="D7" s="280"/>
      <c r="E7" s="280"/>
      <c r="F7" s="280"/>
      <c r="G7" s="281"/>
      <c r="H7" s="301"/>
      <c r="I7" s="301"/>
      <c r="J7" s="302"/>
    </row>
    <row r="8" spans="1:10" ht="20.100000000000001" customHeight="1">
      <c r="A8" s="12" t="s">
        <v>10</v>
      </c>
      <c r="B8" s="33"/>
      <c r="C8" s="273" t="s">
        <v>11</v>
      </c>
      <c r="D8" s="274"/>
      <c r="E8" s="274"/>
      <c r="F8" s="274"/>
      <c r="G8" s="275"/>
      <c r="H8" s="33"/>
      <c r="I8" s="13"/>
      <c r="J8" s="38"/>
    </row>
    <row r="9" spans="1:10" ht="20.100000000000001" customHeight="1">
      <c r="A9" s="6" t="s">
        <v>12</v>
      </c>
      <c r="B9" s="32"/>
      <c r="C9" s="270" t="s">
        <v>13</v>
      </c>
      <c r="D9" s="271"/>
      <c r="E9" s="271"/>
      <c r="F9" s="271"/>
      <c r="G9" s="272"/>
      <c r="H9" s="32"/>
      <c r="I9" s="7"/>
      <c r="J9" s="39"/>
    </row>
    <row r="10" spans="1:10" ht="63" customHeight="1">
      <c r="A10" s="8" t="s">
        <v>14</v>
      </c>
      <c r="B10" s="34" t="s">
        <v>15</v>
      </c>
      <c r="C10" s="238" t="s">
        <v>16</v>
      </c>
      <c r="D10" s="238"/>
      <c r="E10" s="238"/>
      <c r="F10" s="238"/>
      <c r="G10" s="238"/>
      <c r="H10" s="35" t="s">
        <v>17</v>
      </c>
      <c r="I10" s="9" t="s">
        <v>18</v>
      </c>
      <c r="J10" s="40">
        <f>D12</f>
        <v>4.5</v>
      </c>
    </row>
    <row r="11" spans="1:10" ht="19.95" customHeight="1">
      <c r="A11" s="8"/>
      <c r="B11" s="34" t="s">
        <v>99</v>
      </c>
      <c r="C11" s="37" t="s">
        <v>100</v>
      </c>
      <c r="D11" s="43" t="s">
        <v>101</v>
      </c>
      <c r="E11" s="36"/>
      <c r="F11" s="36"/>
      <c r="G11" s="36"/>
      <c r="H11" s="35"/>
      <c r="I11" s="9"/>
      <c r="J11" s="40"/>
    </row>
    <row r="12" spans="1:10" ht="19.95" customHeight="1">
      <c r="A12" s="8"/>
      <c r="B12" s="44">
        <v>3</v>
      </c>
      <c r="C12" s="45">
        <v>1.5</v>
      </c>
      <c r="D12" s="46">
        <f>ROUND(B12*C12,2)</f>
        <v>4.5</v>
      </c>
      <c r="E12" s="36"/>
      <c r="F12" s="36"/>
      <c r="G12" s="36"/>
      <c r="H12" s="35"/>
      <c r="I12" s="9"/>
      <c r="J12" s="40"/>
    </row>
    <row r="13" spans="1:10" ht="19.95" customHeight="1">
      <c r="A13" s="8"/>
      <c r="B13" s="34"/>
      <c r="C13" s="36"/>
      <c r="D13" s="36"/>
      <c r="E13" s="36"/>
      <c r="F13" s="36"/>
      <c r="G13" s="36"/>
      <c r="H13" s="35"/>
      <c r="I13" s="9"/>
      <c r="J13" s="40"/>
    </row>
    <row r="14" spans="1:10" ht="26.4" customHeight="1">
      <c r="A14" s="8" t="s">
        <v>19</v>
      </c>
      <c r="B14" s="34" t="s">
        <v>84</v>
      </c>
      <c r="C14" s="238" t="s">
        <v>85</v>
      </c>
      <c r="D14" s="238"/>
      <c r="E14" s="238"/>
      <c r="F14" s="238"/>
      <c r="G14" s="238"/>
      <c r="H14" s="35" t="s">
        <v>17</v>
      </c>
      <c r="I14" s="9" t="s">
        <v>34</v>
      </c>
      <c r="J14" s="40">
        <f>E19</f>
        <v>46.58</v>
      </c>
    </row>
    <row r="15" spans="1:10" ht="19.95" customHeight="1" thickBot="1">
      <c r="A15" s="286" t="s">
        <v>108</v>
      </c>
      <c r="B15" s="287"/>
      <c r="C15" s="287"/>
      <c r="D15" s="287"/>
      <c r="E15" s="287"/>
      <c r="F15" s="287"/>
      <c r="G15" s="287"/>
      <c r="H15" s="287"/>
      <c r="I15" s="287"/>
      <c r="J15" s="288"/>
    </row>
    <row r="16" spans="1:10" ht="19.95" customHeight="1">
      <c r="A16" s="282" t="s">
        <v>102</v>
      </c>
      <c r="B16" s="283"/>
      <c r="C16" s="283"/>
      <c r="D16" s="284"/>
      <c r="E16" s="282" t="s">
        <v>105</v>
      </c>
      <c r="F16" s="283"/>
      <c r="G16" s="283"/>
      <c r="H16" s="284"/>
      <c r="I16" s="77"/>
      <c r="J16" s="76"/>
    </row>
    <row r="17" spans="1:10" ht="24.6" customHeight="1">
      <c r="A17" s="57" t="s">
        <v>99</v>
      </c>
      <c r="B17" s="56" t="s">
        <v>103</v>
      </c>
      <c r="C17" s="37" t="s">
        <v>104</v>
      </c>
      <c r="D17" s="58" t="s">
        <v>106</v>
      </c>
      <c r="E17" s="57" t="s">
        <v>99</v>
      </c>
      <c r="F17" s="56" t="s">
        <v>103</v>
      </c>
      <c r="G17" s="37" t="s">
        <v>104</v>
      </c>
      <c r="H17" s="58" t="s">
        <v>106</v>
      </c>
      <c r="I17" s="78"/>
      <c r="J17" s="76"/>
    </row>
    <row r="18" spans="1:10" ht="19.95" customHeight="1" thickBot="1">
      <c r="A18" s="62">
        <v>4.96</v>
      </c>
      <c r="B18" s="63">
        <f>ROUND(1.78*2,2)</f>
        <v>3.56</v>
      </c>
      <c r="C18" s="64">
        <v>1.5</v>
      </c>
      <c r="D18" s="65">
        <f>ROUND(A18*B18*C18,2)</f>
        <v>26.49</v>
      </c>
      <c r="E18" s="60">
        <v>4.96</v>
      </c>
      <c r="F18" s="61">
        <v>2.7</v>
      </c>
      <c r="G18" s="61">
        <v>1.5</v>
      </c>
      <c r="H18" s="59">
        <f>ROUND(E18*F18*G18,2)</f>
        <v>20.09</v>
      </c>
      <c r="I18" s="55"/>
      <c r="J18" s="40"/>
    </row>
    <row r="19" spans="1:10" ht="19.95" customHeight="1">
      <c r="A19" s="239" t="s">
        <v>107</v>
      </c>
      <c r="B19" s="285"/>
      <c r="C19" s="285"/>
      <c r="D19" s="240"/>
      <c r="E19" s="67">
        <f>D18+H18</f>
        <v>46.58</v>
      </c>
      <c r="F19" s="54"/>
      <c r="G19" s="54"/>
      <c r="H19" s="55"/>
      <c r="I19" s="9"/>
      <c r="J19" s="40"/>
    </row>
    <row r="20" spans="1:10" ht="19.95" customHeight="1">
      <c r="A20" s="50"/>
      <c r="B20" s="51"/>
      <c r="C20" s="54"/>
      <c r="D20" s="54"/>
      <c r="E20" s="54"/>
      <c r="F20" s="36"/>
      <c r="G20" s="36"/>
      <c r="H20" s="35"/>
      <c r="I20" s="9"/>
      <c r="J20" s="40"/>
    </row>
    <row r="21" spans="1:10" ht="34.200000000000003" customHeight="1">
      <c r="A21" s="48" t="s">
        <v>22</v>
      </c>
      <c r="B21" s="49" t="s">
        <v>20</v>
      </c>
      <c r="C21" s="303" t="s">
        <v>21</v>
      </c>
      <c r="D21" s="303"/>
      <c r="E21" s="303"/>
      <c r="F21" s="303"/>
      <c r="G21" s="303"/>
      <c r="H21" s="53" t="s">
        <v>17</v>
      </c>
      <c r="I21" s="68" t="s">
        <v>18</v>
      </c>
      <c r="J21" s="69">
        <f>E25</f>
        <v>31.05</v>
      </c>
    </row>
    <row r="22" spans="1:10" ht="19.95" customHeight="1">
      <c r="A22" s="241" t="s">
        <v>102</v>
      </c>
      <c r="B22" s="241"/>
      <c r="C22" s="241"/>
      <c r="D22" s="241" t="s">
        <v>105</v>
      </c>
      <c r="E22" s="241"/>
      <c r="F22" s="241"/>
      <c r="G22" s="42"/>
      <c r="H22" s="42"/>
      <c r="I22" s="42"/>
      <c r="J22" s="72"/>
    </row>
    <row r="23" spans="1:10" ht="24.6" customHeight="1">
      <c r="A23" s="36" t="s">
        <v>99</v>
      </c>
      <c r="B23" s="56" t="s">
        <v>103</v>
      </c>
      <c r="C23" s="37" t="s">
        <v>101</v>
      </c>
      <c r="D23" s="36" t="s">
        <v>99</v>
      </c>
      <c r="E23" s="56" t="s">
        <v>103</v>
      </c>
      <c r="F23" s="37" t="s">
        <v>104</v>
      </c>
      <c r="G23" s="73"/>
      <c r="H23" s="52"/>
      <c r="I23" s="73"/>
      <c r="J23" s="72"/>
    </row>
    <row r="24" spans="1:10" ht="19.95" customHeight="1">
      <c r="A24" s="74">
        <v>4.96</v>
      </c>
      <c r="B24" s="75">
        <f>ROUND(1.78*2,2)</f>
        <v>3.56</v>
      </c>
      <c r="C24" s="74">
        <f>ROUND(A24*B24,2)</f>
        <v>17.66</v>
      </c>
      <c r="D24" s="74">
        <v>4.96</v>
      </c>
      <c r="E24" s="74">
        <v>2.7</v>
      </c>
      <c r="F24" s="74">
        <f>ROUND(D24*E24,2)</f>
        <v>13.39</v>
      </c>
      <c r="G24" s="73"/>
      <c r="H24" s="74"/>
      <c r="I24" s="56"/>
      <c r="J24" s="72"/>
    </row>
    <row r="25" spans="1:10" ht="19.95" customHeight="1">
      <c r="A25" s="245" t="s">
        <v>109</v>
      </c>
      <c r="B25" s="245"/>
      <c r="C25" s="245"/>
      <c r="D25" s="245"/>
      <c r="E25" s="66">
        <f>C24+F24</f>
        <v>31.05</v>
      </c>
      <c r="F25" s="36"/>
      <c r="G25" s="36"/>
      <c r="H25" s="56"/>
      <c r="I25" s="56"/>
      <c r="J25" s="72"/>
    </row>
    <row r="26" spans="1:10" ht="19.95" customHeight="1">
      <c r="A26" s="36"/>
      <c r="B26" s="56"/>
      <c r="C26" s="36"/>
      <c r="D26" s="36"/>
      <c r="E26" s="36"/>
      <c r="F26" s="36"/>
      <c r="G26" s="36"/>
      <c r="H26" s="56"/>
      <c r="I26" s="56"/>
      <c r="J26" s="72"/>
    </row>
    <row r="27" spans="1:10" ht="19.95" customHeight="1">
      <c r="A27" s="8" t="s">
        <v>248</v>
      </c>
      <c r="B27" s="34" t="str">
        <f>ORÇAMENTO!B13</f>
        <v>CO-3312</v>
      </c>
      <c r="C27" s="238" t="str">
        <f>ORÇAMENTO!C13</f>
        <v>PROJETO EXECUTIVO DE ESTRUTURA METÁLICA</v>
      </c>
      <c r="D27" s="238"/>
      <c r="E27" s="238"/>
      <c r="F27" s="238"/>
      <c r="G27" s="238"/>
      <c r="H27" s="35" t="s">
        <v>17</v>
      </c>
      <c r="I27" s="9" t="str">
        <f>ORÇAMENTO!E13</f>
        <v>PR</v>
      </c>
      <c r="J27" s="40">
        <f>D29</f>
        <v>1</v>
      </c>
    </row>
    <row r="28" spans="1:10" ht="19.95" customHeight="1">
      <c r="A28" s="8"/>
      <c r="B28" s="34" t="s">
        <v>256</v>
      </c>
      <c r="C28" s="37"/>
      <c r="D28" s="43" t="s">
        <v>5</v>
      </c>
      <c r="E28" s="36"/>
      <c r="F28" s="36"/>
      <c r="G28" s="36"/>
      <c r="H28" s="35"/>
      <c r="I28" s="9"/>
      <c r="J28" s="40"/>
    </row>
    <row r="29" spans="1:10" ht="19.95" customHeight="1">
      <c r="A29" s="8"/>
      <c r="B29" s="44">
        <v>1</v>
      </c>
      <c r="C29" s="45"/>
      <c r="D29" s="46">
        <f>B29</f>
        <v>1</v>
      </c>
      <c r="E29" s="36"/>
      <c r="F29" s="36"/>
      <c r="G29" s="36"/>
      <c r="H29" s="35"/>
      <c r="I29" s="9"/>
      <c r="J29" s="40"/>
    </row>
    <row r="30" spans="1:10" ht="19.95" customHeight="1">
      <c r="A30" s="8"/>
      <c r="B30" s="34"/>
      <c r="C30" s="36"/>
      <c r="D30" s="36"/>
      <c r="E30" s="36"/>
      <c r="F30" s="36"/>
      <c r="G30" s="36"/>
      <c r="H30" s="35"/>
      <c r="I30" s="9"/>
      <c r="J30" s="40"/>
    </row>
    <row r="31" spans="1:10" ht="20.100000000000001" customHeight="1">
      <c r="A31" s="6" t="s">
        <v>24</v>
      </c>
      <c r="B31" s="32"/>
      <c r="C31" s="267" t="s">
        <v>25</v>
      </c>
      <c r="D31" s="268"/>
      <c r="E31" s="268"/>
      <c r="F31" s="268"/>
      <c r="G31" s="269"/>
      <c r="H31" s="32"/>
      <c r="I31" s="7"/>
      <c r="J31" s="39"/>
    </row>
    <row r="32" spans="1:10">
      <c r="A32" s="8" t="s">
        <v>26</v>
      </c>
      <c r="B32" s="34" t="s">
        <v>27</v>
      </c>
      <c r="C32" s="238" t="s">
        <v>28</v>
      </c>
      <c r="D32" s="238"/>
      <c r="E32" s="238"/>
      <c r="F32" s="238"/>
      <c r="G32" s="238"/>
      <c r="H32" s="35" t="s">
        <v>29</v>
      </c>
      <c r="I32" s="9" t="s">
        <v>30</v>
      </c>
      <c r="J32" s="40">
        <f>E36</f>
        <v>37.599999999999994</v>
      </c>
    </row>
    <row r="33" spans="1:10" ht="19.95" customHeight="1">
      <c r="A33" s="241" t="s">
        <v>102</v>
      </c>
      <c r="B33" s="241"/>
      <c r="C33" s="241"/>
      <c r="D33" s="241" t="s">
        <v>105</v>
      </c>
      <c r="E33" s="241"/>
      <c r="F33" s="241"/>
      <c r="G33" s="42"/>
      <c r="H33" s="42"/>
      <c r="I33" s="42"/>
      <c r="J33" s="72"/>
    </row>
    <row r="34" spans="1:10" ht="24.6" customHeight="1">
      <c r="A34" s="36" t="s">
        <v>99</v>
      </c>
      <c r="B34" s="56" t="s">
        <v>103</v>
      </c>
      <c r="C34" s="37" t="s">
        <v>110</v>
      </c>
      <c r="D34" s="36" t="s">
        <v>99</v>
      </c>
      <c r="E34" s="56" t="s">
        <v>103</v>
      </c>
      <c r="F34" s="37" t="s">
        <v>110</v>
      </c>
      <c r="G34" s="73"/>
      <c r="H34" s="52"/>
      <c r="I34" s="73"/>
      <c r="J34" s="72"/>
    </row>
    <row r="35" spans="1:10" ht="19.95" customHeight="1">
      <c r="A35" s="79">
        <f>4.8+2</f>
        <v>6.8</v>
      </c>
      <c r="B35" s="80">
        <f>1.39+2</f>
        <v>3.3899999999999997</v>
      </c>
      <c r="C35" s="79">
        <f>A35*2+B35*2</f>
        <v>20.38</v>
      </c>
      <c r="D35" s="79">
        <f>2.96+2</f>
        <v>4.96</v>
      </c>
      <c r="E35" s="79">
        <f>1.65+2</f>
        <v>3.65</v>
      </c>
      <c r="F35" s="74">
        <f>D35*2+E35*2</f>
        <v>17.22</v>
      </c>
      <c r="G35" s="73"/>
      <c r="H35" s="74"/>
      <c r="I35" s="56"/>
      <c r="J35" s="72"/>
    </row>
    <row r="36" spans="1:10" ht="19.95" customHeight="1">
      <c r="A36" s="245" t="s">
        <v>111</v>
      </c>
      <c r="B36" s="245"/>
      <c r="C36" s="245"/>
      <c r="D36" s="245"/>
      <c r="E36" s="66">
        <f>C35+F35</f>
        <v>37.599999999999994</v>
      </c>
      <c r="F36" s="36"/>
      <c r="G36" s="36"/>
      <c r="H36" s="56"/>
      <c r="I36" s="56"/>
      <c r="J36" s="72"/>
    </row>
    <row r="37" spans="1:10" ht="19.95" customHeight="1">
      <c r="A37" s="36"/>
      <c r="B37" s="56"/>
      <c r="C37" s="36"/>
      <c r="D37" s="36"/>
      <c r="E37" s="36"/>
      <c r="F37" s="36"/>
      <c r="G37" s="36"/>
      <c r="H37" s="56"/>
      <c r="I37" s="56"/>
      <c r="J37" s="72"/>
    </row>
    <row r="38" spans="1:10" ht="34.200000000000003" customHeight="1">
      <c r="A38" s="8" t="s">
        <v>31</v>
      </c>
      <c r="B38" s="34" t="s">
        <v>32</v>
      </c>
      <c r="C38" s="238" t="s">
        <v>33</v>
      </c>
      <c r="D38" s="238"/>
      <c r="E38" s="238"/>
      <c r="F38" s="238"/>
      <c r="G38" s="238"/>
      <c r="H38" s="35" t="s">
        <v>17</v>
      </c>
      <c r="I38" s="9" t="s">
        <v>34</v>
      </c>
      <c r="J38" s="40">
        <f>E52</f>
        <v>10.870000000000001</v>
      </c>
    </row>
    <row r="39" spans="1:10" ht="19.95" customHeight="1">
      <c r="A39" s="242" t="s">
        <v>116</v>
      </c>
      <c r="B39" s="243"/>
      <c r="C39" s="243"/>
      <c r="D39" s="243"/>
      <c r="E39" s="243"/>
      <c r="F39" s="244"/>
      <c r="G39" s="36"/>
      <c r="H39" s="56"/>
      <c r="I39" s="56"/>
      <c r="J39" s="72"/>
    </row>
    <row r="40" spans="1:10" ht="25.95" customHeight="1">
      <c r="A40" s="36" t="s">
        <v>112</v>
      </c>
      <c r="B40" s="56" t="s">
        <v>113</v>
      </c>
      <c r="C40" s="36" t="s">
        <v>100</v>
      </c>
      <c r="D40" s="37" t="s">
        <v>114</v>
      </c>
      <c r="E40" s="37" t="s">
        <v>115</v>
      </c>
      <c r="F40" s="37" t="s">
        <v>106</v>
      </c>
      <c r="G40" s="36"/>
      <c r="H40" s="56"/>
      <c r="I40" s="56"/>
      <c r="J40" s="72"/>
    </row>
    <row r="41" spans="1:10" ht="19.95" customHeight="1">
      <c r="A41" s="36">
        <v>2.25</v>
      </c>
      <c r="B41" s="56">
        <v>1.95</v>
      </c>
      <c r="C41" s="36">
        <v>0.6</v>
      </c>
      <c r="D41" s="36">
        <f>0.1</f>
        <v>0.1</v>
      </c>
      <c r="E41" s="36">
        <v>0.03</v>
      </c>
      <c r="F41" s="37">
        <f>ROUND((A41+2*D41)*(B41+2*D41)*(C41+E41),2)</f>
        <v>3.32</v>
      </c>
      <c r="G41" s="36"/>
      <c r="H41" s="56"/>
      <c r="I41" s="56"/>
      <c r="J41" s="72"/>
    </row>
    <row r="42" spans="1:10" ht="19.95" customHeight="1">
      <c r="A42" s="242" t="s">
        <v>117</v>
      </c>
      <c r="B42" s="243"/>
      <c r="C42" s="243"/>
      <c r="D42" s="243"/>
      <c r="E42" s="243"/>
      <c r="F42" s="244"/>
      <c r="G42" s="36"/>
      <c r="H42" s="56"/>
      <c r="I42" s="56"/>
      <c r="J42" s="72"/>
    </row>
    <row r="43" spans="1:10" ht="25.2" customHeight="1">
      <c r="A43" s="36" t="s">
        <v>112</v>
      </c>
      <c r="B43" s="56" t="s">
        <v>113</v>
      </c>
      <c r="C43" s="36" t="s">
        <v>100</v>
      </c>
      <c r="D43" s="37" t="s">
        <v>114</v>
      </c>
      <c r="E43" s="37" t="s">
        <v>115</v>
      </c>
      <c r="F43" s="37" t="s">
        <v>106</v>
      </c>
      <c r="G43" s="36"/>
      <c r="H43" s="56"/>
      <c r="I43" s="56"/>
      <c r="J43" s="72"/>
    </row>
    <row r="44" spans="1:10" ht="19.95" customHeight="1">
      <c r="A44" s="36">
        <v>2.4</v>
      </c>
      <c r="B44" s="56">
        <v>1.6</v>
      </c>
      <c r="C44" s="36">
        <v>0.45</v>
      </c>
      <c r="D44" s="36">
        <f>0.1</f>
        <v>0.1</v>
      </c>
      <c r="E44" s="36">
        <v>0.03</v>
      </c>
      <c r="F44" s="37">
        <f>ROUND((A44+2*D44)*(B44+2*D44)*(C44+E44),2)</f>
        <v>2.25</v>
      </c>
      <c r="G44" s="36"/>
      <c r="H44" s="56"/>
      <c r="I44" s="56"/>
      <c r="J44" s="72"/>
    </row>
    <row r="45" spans="1:10" ht="19.95" customHeight="1">
      <c r="A45" s="242" t="s">
        <v>118</v>
      </c>
      <c r="B45" s="243"/>
      <c r="C45" s="243"/>
      <c r="D45" s="243"/>
      <c r="E45" s="243"/>
      <c r="F45" s="244"/>
      <c r="G45" s="36"/>
      <c r="H45" s="56"/>
      <c r="I45" s="56"/>
      <c r="J45" s="72"/>
    </row>
    <row r="46" spans="1:10" ht="31.2" customHeight="1">
      <c r="A46" s="36" t="s">
        <v>112</v>
      </c>
      <c r="B46" s="56" t="s">
        <v>113</v>
      </c>
      <c r="C46" s="36" t="s">
        <v>100</v>
      </c>
      <c r="D46" s="37" t="s">
        <v>114</v>
      </c>
      <c r="E46" s="37" t="s">
        <v>115</v>
      </c>
      <c r="F46" s="37" t="s">
        <v>106</v>
      </c>
      <c r="G46" s="36"/>
      <c r="H46" s="56"/>
      <c r="I46" s="56"/>
      <c r="J46" s="72"/>
    </row>
    <row r="47" spans="1:10" ht="19.95" customHeight="1">
      <c r="A47" s="36">
        <v>1.65</v>
      </c>
      <c r="B47" s="56">
        <v>2.4</v>
      </c>
      <c r="C47" s="36">
        <v>0.5</v>
      </c>
      <c r="D47" s="36">
        <f>0.1</f>
        <v>0.1</v>
      </c>
      <c r="E47" s="36">
        <v>0.03</v>
      </c>
      <c r="F47" s="37">
        <f>ROUND((A47+2*D47)*(B47+2*D47)*(C47+E47),2)</f>
        <v>2.5499999999999998</v>
      </c>
      <c r="G47" s="36"/>
      <c r="H47" s="56"/>
      <c r="I47" s="56"/>
      <c r="J47" s="72"/>
    </row>
    <row r="48" spans="1:10" ht="19.95" customHeight="1">
      <c r="A48" s="242" t="s">
        <v>119</v>
      </c>
      <c r="B48" s="243"/>
      <c r="C48" s="243"/>
      <c r="D48" s="243"/>
      <c r="E48" s="243"/>
      <c r="F48" s="244"/>
      <c r="G48" s="36"/>
      <c r="H48" s="56"/>
      <c r="I48" s="56"/>
      <c r="J48" s="72"/>
    </row>
    <row r="49" spans="1:10" ht="28.95" customHeight="1">
      <c r="A49" s="36" t="s">
        <v>112</v>
      </c>
      <c r="B49" s="56" t="s">
        <v>113</v>
      </c>
      <c r="C49" s="36" t="s">
        <v>100</v>
      </c>
      <c r="D49" s="37" t="s">
        <v>114</v>
      </c>
      <c r="E49" s="37" t="s">
        <v>115</v>
      </c>
      <c r="F49" s="37" t="s">
        <v>106</v>
      </c>
      <c r="G49" s="36"/>
      <c r="H49" s="56"/>
      <c r="I49" s="56"/>
      <c r="J49" s="72"/>
    </row>
    <row r="50" spans="1:10" ht="19.95" customHeight="1">
      <c r="A50" s="36">
        <v>1.65</v>
      </c>
      <c r="B50" s="56">
        <v>2.6</v>
      </c>
      <c r="C50" s="36">
        <v>0.5</v>
      </c>
      <c r="D50" s="36">
        <f>0.1</f>
        <v>0.1</v>
      </c>
      <c r="E50" s="36">
        <v>0.03</v>
      </c>
      <c r="F50" s="37">
        <f>ROUND((A50+2*D50)*(B50+2*D50)*(C50+E50),2)</f>
        <v>2.75</v>
      </c>
      <c r="G50" s="36"/>
      <c r="H50" s="56"/>
      <c r="I50" s="56"/>
      <c r="J50" s="72"/>
    </row>
    <row r="51" spans="1:10" ht="19.95" customHeight="1">
      <c r="A51" s="36"/>
      <c r="B51" s="56"/>
      <c r="C51" s="36"/>
      <c r="D51" s="36"/>
      <c r="E51" s="36"/>
      <c r="F51" s="36"/>
      <c r="G51" s="36"/>
      <c r="H51" s="56"/>
      <c r="I51" s="56"/>
      <c r="J51" s="72"/>
    </row>
    <row r="52" spans="1:10" ht="19.95" customHeight="1">
      <c r="A52" s="264" t="s">
        <v>107</v>
      </c>
      <c r="B52" s="265"/>
      <c r="C52" s="265"/>
      <c r="D52" s="266"/>
      <c r="E52" s="81">
        <f>F41+F44+F47+F50</f>
        <v>10.870000000000001</v>
      </c>
      <c r="F52" s="36"/>
      <c r="G52" s="36"/>
      <c r="H52" s="56"/>
      <c r="I52" s="56"/>
      <c r="J52" s="72"/>
    </row>
    <row r="53" spans="1:10" ht="19.95" customHeight="1">
      <c r="A53" s="36"/>
      <c r="B53" s="56"/>
      <c r="C53" s="36"/>
      <c r="D53" s="36"/>
      <c r="E53" s="36"/>
      <c r="F53" s="36"/>
      <c r="G53" s="36"/>
      <c r="H53" s="56"/>
      <c r="I53" s="56"/>
      <c r="J53" s="72"/>
    </row>
    <row r="54" spans="1:10" ht="22.95" customHeight="1">
      <c r="A54" s="50" t="s">
        <v>35</v>
      </c>
      <c r="B54" s="51" t="s">
        <v>36</v>
      </c>
      <c r="C54" s="304" t="s">
        <v>37</v>
      </c>
      <c r="D54" s="238"/>
      <c r="E54" s="238"/>
      <c r="F54" s="238"/>
      <c r="G54" s="238"/>
      <c r="H54" s="55" t="s">
        <v>38</v>
      </c>
      <c r="I54" s="70" t="s">
        <v>39</v>
      </c>
      <c r="J54" s="71">
        <f>E68</f>
        <v>19.939999999999998</v>
      </c>
    </row>
    <row r="55" spans="1:10" ht="19.95" customHeight="1">
      <c r="A55" s="242" t="s">
        <v>116</v>
      </c>
      <c r="B55" s="243"/>
      <c r="C55" s="243"/>
      <c r="D55" s="243"/>
      <c r="E55" s="243"/>
      <c r="F55" s="244"/>
      <c r="G55" s="36"/>
      <c r="H55" s="56"/>
      <c r="I55" s="56"/>
      <c r="J55" s="72"/>
    </row>
    <row r="56" spans="1:10" ht="25.95" customHeight="1">
      <c r="A56" s="36" t="s">
        <v>112</v>
      </c>
      <c r="B56" s="56" t="s">
        <v>113</v>
      </c>
      <c r="C56" s="36" t="s">
        <v>100</v>
      </c>
      <c r="D56" s="37" t="s">
        <v>114</v>
      </c>
      <c r="E56" s="37" t="s">
        <v>115</v>
      </c>
      <c r="F56" s="37" t="s">
        <v>106</v>
      </c>
      <c r="G56" s="36"/>
      <c r="H56" s="56"/>
      <c r="I56" s="56"/>
      <c r="J56" s="72"/>
    </row>
    <row r="57" spans="1:10" ht="19.95" customHeight="1">
      <c r="A57" s="36">
        <v>2.25</v>
      </c>
      <c r="B57" s="56">
        <v>1.95</v>
      </c>
      <c r="C57" s="36"/>
      <c r="D57" s="36">
        <f>0.1</f>
        <v>0.1</v>
      </c>
      <c r="E57" s="36"/>
      <c r="F57" s="37">
        <f>ROUND((A57+2*D57)*(B57+2*D57),2)</f>
        <v>5.27</v>
      </c>
      <c r="G57" s="36"/>
      <c r="H57" s="56"/>
      <c r="I57" s="56"/>
      <c r="J57" s="72"/>
    </row>
    <row r="58" spans="1:10" ht="19.95" customHeight="1">
      <c r="A58" s="242" t="s">
        <v>117</v>
      </c>
      <c r="B58" s="243"/>
      <c r="C58" s="243"/>
      <c r="D58" s="243"/>
      <c r="E58" s="243"/>
      <c r="F58" s="244"/>
      <c r="G58" s="36"/>
      <c r="H58" s="56"/>
      <c r="I58" s="56"/>
      <c r="J58" s="72"/>
    </row>
    <row r="59" spans="1:10" ht="25.2" customHeight="1">
      <c r="A59" s="36" t="s">
        <v>112</v>
      </c>
      <c r="B59" s="56" t="s">
        <v>113</v>
      </c>
      <c r="C59" s="36" t="s">
        <v>100</v>
      </c>
      <c r="D59" s="37" t="s">
        <v>114</v>
      </c>
      <c r="E59" s="37" t="s">
        <v>115</v>
      </c>
      <c r="F59" s="37" t="s">
        <v>106</v>
      </c>
      <c r="G59" s="36"/>
      <c r="H59" s="56"/>
      <c r="I59" s="56"/>
      <c r="J59" s="72"/>
    </row>
    <row r="60" spans="1:10" ht="19.95" customHeight="1">
      <c r="A60" s="36">
        <v>2.4</v>
      </c>
      <c r="B60" s="56">
        <v>1.6</v>
      </c>
      <c r="C60" s="36"/>
      <c r="D60" s="36">
        <f>0.1</f>
        <v>0.1</v>
      </c>
      <c r="E60" s="36"/>
      <c r="F60" s="37">
        <f>ROUND((A60+2*D60)*(B60+2*D60),2)</f>
        <v>4.68</v>
      </c>
      <c r="G60" s="36"/>
      <c r="H60" s="56"/>
      <c r="I60" s="56"/>
      <c r="J60" s="72"/>
    </row>
    <row r="61" spans="1:10" ht="19.95" customHeight="1">
      <c r="A61" s="242" t="s">
        <v>118</v>
      </c>
      <c r="B61" s="243"/>
      <c r="C61" s="243"/>
      <c r="D61" s="243"/>
      <c r="E61" s="243"/>
      <c r="F61" s="244"/>
      <c r="G61" s="36"/>
      <c r="H61" s="56"/>
      <c r="I61" s="56"/>
      <c r="J61" s="72"/>
    </row>
    <row r="62" spans="1:10" ht="31.2" customHeight="1">
      <c r="A62" s="36" t="s">
        <v>112</v>
      </c>
      <c r="B62" s="56" t="s">
        <v>113</v>
      </c>
      <c r="C62" s="36" t="s">
        <v>100</v>
      </c>
      <c r="D62" s="37" t="s">
        <v>114</v>
      </c>
      <c r="E62" s="37" t="s">
        <v>115</v>
      </c>
      <c r="F62" s="37" t="s">
        <v>106</v>
      </c>
      <c r="G62" s="36"/>
      <c r="H62" s="56"/>
      <c r="I62" s="56"/>
      <c r="J62" s="72"/>
    </row>
    <row r="63" spans="1:10" ht="19.95" customHeight="1">
      <c r="A63" s="36">
        <v>1.65</v>
      </c>
      <c r="B63" s="56">
        <v>2.4</v>
      </c>
      <c r="C63" s="36"/>
      <c r="D63" s="36">
        <f>0.1</f>
        <v>0.1</v>
      </c>
      <c r="E63" s="36"/>
      <c r="F63" s="37">
        <f>ROUND((A63+2*D63)*(B63+2*D63),2)</f>
        <v>4.8099999999999996</v>
      </c>
      <c r="G63" s="36"/>
      <c r="H63" s="56"/>
      <c r="I63" s="56"/>
      <c r="J63" s="72"/>
    </row>
    <row r="64" spans="1:10" ht="19.95" customHeight="1">
      <c r="A64" s="242" t="s">
        <v>119</v>
      </c>
      <c r="B64" s="243"/>
      <c r="C64" s="243"/>
      <c r="D64" s="243"/>
      <c r="E64" s="243"/>
      <c r="F64" s="244"/>
      <c r="G64" s="36"/>
      <c r="H64" s="56"/>
      <c r="I64" s="56"/>
      <c r="J64" s="72"/>
    </row>
    <row r="65" spans="1:10" ht="28.95" customHeight="1">
      <c r="A65" s="36" t="s">
        <v>112</v>
      </c>
      <c r="B65" s="56" t="s">
        <v>113</v>
      </c>
      <c r="C65" s="36" t="s">
        <v>100</v>
      </c>
      <c r="D65" s="37" t="s">
        <v>114</v>
      </c>
      <c r="E65" s="37" t="s">
        <v>115</v>
      </c>
      <c r="F65" s="37" t="s">
        <v>106</v>
      </c>
      <c r="G65" s="36"/>
      <c r="H65" s="56"/>
      <c r="I65" s="56"/>
      <c r="J65" s="72"/>
    </row>
    <row r="66" spans="1:10" ht="19.95" customHeight="1">
      <c r="A66" s="36">
        <v>1.65</v>
      </c>
      <c r="B66" s="56">
        <v>2.6</v>
      </c>
      <c r="C66" s="36"/>
      <c r="D66" s="36">
        <f>0.1</f>
        <v>0.1</v>
      </c>
      <c r="E66" s="36"/>
      <c r="F66" s="37">
        <f>ROUND((A66+2*D66)*(B66+2*D66),2)</f>
        <v>5.18</v>
      </c>
      <c r="G66" s="36"/>
      <c r="H66" s="56"/>
      <c r="I66" s="56"/>
      <c r="J66" s="72"/>
    </row>
    <row r="67" spans="1:10" ht="19.95" customHeight="1">
      <c r="A67" s="36"/>
      <c r="B67" s="56"/>
      <c r="C67" s="36"/>
      <c r="D67" s="36"/>
      <c r="E67" s="36"/>
      <c r="F67" s="36"/>
      <c r="G67" s="36"/>
      <c r="H67" s="56"/>
      <c r="I67" s="56"/>
      <c r="J67" s="72"/>
    </row>
    <row r="68" spans="1:10" ht="19.95" customHeight="1">
      <c r="A68" s="264" t="s">
        <v>121</v>
      </c>
      <c r="B68" s="265"/>
      <c r="C68" s="265"/>
      <c r="D68" s="266"/>
      <c r="E68" s="82">
        <f>F57+F60+F63+F66</f>
        <v>19.939999999999998</v>
      </c>
      <c r="F68" s="36"/>
      <c r="G68" s="36"/>
      <c r="H68" s="56"/>
      <c r="I68" s="56"/>
      <c r="J68" s="72"/>
    </row>
    <row r="69" spans="1:10" ht="19.95" customHeight="1">
      <c r="A69" s="36"/>
      <c r="B69" s="56"/>
      <c r="C69" s="36"/>
      <c r="D69" s="36"/>
      <c r="E69" s="36"/>
      <c r="F69" s="36"/>
      <c r="G69" s="36"/>
      <c r="H69" s="56"/>
      <c r="I69" s="56"/>
      <c r="J69" s="72"/>
    </row>
    <row r="70" spans="1:10" ht="34.200000000000003" customHeight="1">
      <c r="A70" s="8" t="s">
        <v>40</v>
      </c>
      <c r="B70" s="34" t="s">
        <v>41</v>
      </c>
      <c r="C70" s="238" t="s">
        <v>42</v>
      </c>
      <c r="D70" s="238"/>
      <c r="E70" s="238"/>
      <c r="F70" s="238"/>
      <c r="G70" s="238"/>
      <c r="H70" s="35" t="s">
        <v>38</v>
      </c>
      <c r="I70" s="9" t="s">
        <v>43</v>
      </c>
      <c r="J70" s="40">
        <f>E84</f>
        <v>0.5</v>
      </c>
    </row>
    <row r="71" spans="1:10" ht="19.95" customHeight="1">
      <c r="A71" s="242" t="s">
        <v>116</v>
      </c>
      <c r="B71" s="243"/>
      <c r="C71" s="243"/>
      <c r="D71" s="243"/>
      <c r="E71" s="243"/>
      <c r="F71" s="244"/>
      <c r="G71" s="36"/>
      <c r="H71" s="56"/>
      <c r="I71" s="56"/>
      <c r="J71" s="72"/>
    </row>
    <row r="72" spans="1:10" ht="25.95" customHeight="1">
      <c r="A72" s="36" t="s">
        <v>112</v>
      </c>
      <c r="B72" s="56" t="s">
        <v>113</v>
      </c>
      <c r="C72" s="36" t="s">
        <v>100</v>
      </c>
      <c r="D72" s="37" t="s">
        <v>114</v>
      </c>
      <c r="E72" s="37" t="s">
        <v>115</v>
      </c>
      <c r="F72" s="37" t="s">
        <v>106</v>
      </c>
      <c r="G72" s="36"/>
      <c r="H72" s="56"/>
      <c r="I72" s="56"/>
      <c r="J72" s="72"/>
    </row>
    <row r="73" spans="1:10" ht="19.95" customHeight="1">
      <c r="A73" s="36">
        <v>2.25</v>
      </c>
      <c r="B73" s="56">
        <v>1.95</v>
      </c>
      <c r="C73" s="36">
        <v>0.03</v>
      </c>
      <c r="D73" s="36">
        <v>0</v>
      </c>
      <c r="E73" s="36">
        <v>0</v>
      </c>
      <c r="F73" s="37">
        <f>ROUND((A73+2*D73)*(B73+2*D73)*(C73+E73),2)</f>
        <v>0.13</v>
      </c>
      <c r="G73" s="36"/>
      <c r="H73" s="56"/>
      <c r="I73" s="56"/>
      <c r="J73" s="72"/>
    </row>
    <row r="74" spans="1:10" ht="19.95" customHeight="1">
      <c r="A74" s="242" t="s">
        <v>117</v>
      </c>
      <c r="B74" s="243"/>
      <c r="C74" s="243"/>
      <c r="D74" s="243"/>
      <c r="E74" s="243"/>
      <c r="F74" s="244"/>
      <c r="G74" s="36"/>
      <c r="H74" s="56"/>
      <c r="I74" s="56"/>
      <c r="J74" s="72"/>
    </row>
    <row r="75" spans="1:10" ht="25.2" customHeight="1">
      <c r="A75" s="36" t="s">
        <v>112</v>
      </c>
      <c r="B75" s="56" t="s">
        <v>113</v>
      </c>
      <c r="C75" s="36" t="s">
        <v>100</v>
      </c>
      <c r="D75" s="37" t="s">
        <v>114</v>
      </c>
      <c r="E75" s="37" t="s">
        <v>115</v>
      </c>
      <c r="F75" s="37" t="s">
        <v>106</v>
      </c>
      <c r="G75" s="36"/>
      <c r="H75" s="56"/>
      <c r="I75" s="56"/>
      <c r="J75" s="72"/>
    </row>
    <row r="76" spans="1:10" ht="19.95" customHeight="1">
      <c r="A76" s="36">
        <v>2.4</v>
      </c>
      <c r="B76" s="56">
        <v>1.6</v>
      </c>
      <c r="C76" s="36">
        <v>0.03</v>
      </c>
      <c r="D76" s="36">
        <v>0</v>
      </c>
      <c r="E76" s="36">
        <v>0</v>
      </c>
      <c r="F76" s="37">
        <f>ROUND((A76+2*D76)*(B76+2*D76)*(C76+E76),2)</f>
        <v>0.12</v>
      </c>
      <c r="G76" s="36"/>
      <c r="H76" s="56"/>
      <c r="I76" s="56"/>
      <c r="J76" s="72"/>
    </row>
    <row r="77" spans="1:10" ht="19.95" customHeight="1">
      <c r="A77" s="242" t="s">
        <v>118</v>
      </c>
      <c r="B77" s="243"/>
      <c r="C77" s="243"/>
      <c r="D77" s="243"/>
      <c r="E77" s="243"/>
      <c r="F77" s="244"/>
      <c r="G77" s="36"/>
      <c r="H77" s="56"/>
      <c r="I77" s="56"/>
      <c r="J77" s="72"/>
    </row>
    <row r="78" spans="1:10" ht="31.2" customHeight="1">
      <c r="A78" s="36" t="s">
        <v>112</v>
      </c>
      <c r="B78" s="56" t="s">
        <v>113</v>
      </c>
      <c r="C78" s="36" t="s">
        <v>100</v>
      </c>
      <c r="D78" s="37" t="s">
        <v>114</v>
      </c>
      <c r="E78" s="37" t="s">
        <v>115</v>
      </c>
      <c r="F78" s="37" t="s">
        <v>106</v>
      </c>
      <c r="G78" s="36"/>
      <c r="H78" s="56"/>
      <c r="I78" s="56"/>
      <c r="J78" s="72"/>
    </row>
    <row r="79" spans="1:10" ht="19.95" customHeight="1">
      <c r="A79" s="36">
        <v>1.65</v>
      </c>
      <c r="B79" s="56">
        <v>2.4</v>
      </c>
      <c r="C79" s="36">
        <v>0.03</v>
      </c>
      <c r="D79" s="36">
        <v>0</v>
      </c>
      <c r="E79" s="36">
        <v>0</v>
      </c>
      <c r="F79" s="37">
        <f>ROUND((A79+2*D79)*(B79+2*D79)*(C79+E79),2)</f>
        <v>0.12</v>
      </c>
      <c r="G79" s="36"/>
      <c r="H79" s="56"/>
      <c r="I79" s="56"/>
      <c r="J79" s="72"/>
    </row>
    <row r="80" spans="1:10" ht="19.95" customHeight="1">
      <c r="A80" s="242" t="s">
        <v>119</v>
      </c>
      <c r="B80" s="243"/>
      <c r="C80" s="243"/>
      <c r="D80" s="243"/>
      <c r="E80" s="243"/>
      <c r="F80" s="244"/>
      <c r="G80" s="36"/>
      <c r="H80" s="56"/>
      <c r="I80" s="56"/>
      <c r="J80" s="72"/>
    </row>
    <row r="81" spans="1:10" ht="28.95" customHeight="1">
      <c r="A81" s="36" t="s">
        <v>112</v>
      </c>
      <c r="B81" s="56" t="s">
        <v>113</v>
      </c>
      <c r="C81" s="36" t="s">
        <v>100</v>
      </c>
      <c r="D81" s="37" t="s">
        <v>114</v>
      </c>
      <c r="E81" s="37" t="s">
        <v>115</v>
      </c>
      <c r="F81" s="37" t="s">
        <v>106</v>
      </c>
      <c r="G81" s="36"/>
      <c r="H81" s="56"/>
      <c r="I81" s="56"/>
      <c r="J81" s="72"/>
    </row>
    <row r="82" spans="1:10" ht="19.95" customHeight="1">
      <c r="A82" s="36">
        <v>1.65</v>
      </c>
      <c r="B82" s="56">
        <v>2.6</v>
      </c>
      <c r="C82" s="36">
        <v>0.03</v>
      </c>
      <c r="D82" s="36">
        <v>0</v>
      </c>
      <c r="E82" s="36">
        <v>0</v>
      </c>
      <c r="F82" s="37">
        <f>ROUND((A82+2*D82)*(B82+2*D82)*(C82+E82),2)</f>
        <v>0.13</v>
      </c>
      <c r="G82" s="36"/>
      <c r="H82" s="56"/>
      <c r="I82" s="56"/>
      <c r="J82" s="72"/>
    </row>
    <row r="83" spans="1:10" ht="19.95" customHeight="1">
      <c r="A83" s="36"/>
      <c r="B83" s="56"/>
      <c r="C83" s="36"/>
      <c r="D83" s="36"/>
      <c r="E83" s="36"/>
      <c r="F83" s="36"/>
      <c r="G83" s="36"/>
      <c r="H83" s="56"/>
      <c r="I83" s="56"/>
      <c r="J83" s="72"/>
    </row>
    <row r="84" spans="1:10" ht="19.95" customHeight="1">
      <c r="A84" s="264" t="s">
        <v>120</v>
      </c>
      <c r="B84" s="265"/>
      <c r="C84" s="265"/>
      <c r="D84" s="266"/>
      <c r="E84" s="82">
        <f>F73+F76+F79+F82</f>
        <v>0.5</v>
      </c>
      <c r="F84" s="36"/>
      <c r="G84" s="36"/>
      <c r="H84" s="56"/>
      <c r="I84" s="56"/>
      <c r="J84" s="72"/>
    </row>
    <row r="85" spans="1:10" ht="19.95" customHeight="1">
      <c r="A85" s="36"/>
      <c r="B85" s="56"/>
      <c r="C85" s="36"/>
      <c r="D85" s="36"/>
      <c r="E85" s="36"/>
      <c r="F85" s="36"/>
      <c r="G85" s="36"/>
      <c r="H85" s="56"/>
      <c r="I85" s="56"/>
      <c r="J85" s="72"/>
    </row>
    <row r="86" spans="1:10" ht="34.200000000000003" customHeight="1">
      <c r="A86" s="8" t="s">
        <v>44</v>
      </c>
      <c r="B86" s="34" t="s">
        <v>89</v>
      </c>
      <c r="C86" s="238" t="s">
        <v>90</v>
      </c>
      <c r="D86" s="238"/>
      <c r="E86" s="238"/>
      <c r="F86" s="238"/>
      <c r="G86" s="238"/>
      <c r="H86" s="35" t="s">
        <v>17</v>
      </c>
      <c r="I86" s="9" t="s">
        <v>34</v>
      </c>
      <c r="J86" s="40">
        <f>E100</f>
        <v>8.49</v>
      </c>
    </row>
    <row r="87" spans="1:10" ht="19.95" customHeight="1">
      <c r="A87" s="242" t="s">
        <v>116</v>
      </c>
      <c r="B87" s="243"/>
      <c r="C87" s="243"/>
      <c r="D87" s="243"/>
      <c r="E87" s="243"/>
      <c r="F87" s="244"/>
      <c r="G87" s="36"/>
      <c r="H87" s="56"/>
      <c r="I87" s="56"/>
      <c r="J87" s="72"/>
    </row>
    <row r="88" spans="1:10" ht="25.95" customHeight="1">
      <c r="A88" s="36" t="s">
        <v>112</v>
      </c>
      <c r="B88" s="56" t="s">
        <v>113</v>
      </c>
      <c r="C88" s="36" t="s">
        <v>100</v>
      </c>
      <c r="D88" s="37" t="s">
        <v>114</v>
      </c>
      <c r="E88" s="37" t="s">
        <v>115</v>
      </c>
      <c r="F88" s="37" t="s">
        <v>106</v>
      </c>
      <c r="G88" s="36"/>
      <c r="H88" s="56"/>
      <c r="I88" s="56"/>
      <c r="J88" s="72"/>
    </row>
    <row r="89" spans="1:10" ht="19.95" customHeight="1">
      <c r="A89" s="36">
        <v>2.25</v>
      </c>
      <c r="B89" s="56">
        <v>1.95</v>
      </c>
      <c r="C89" s="36">
        <v>0.6</v>
      </c>
      <c r="D89" s="36">
        <v>0</v>
      </c>
      <c r="E89" s="36">
        <v>0</v>
      </c>
      <c r="F89" s="37">
        <f>ROUND((A89+2*D89)*(B89+2*D89)*(C89+E89),2)</f>
        <v>2.63</v>
      </c>
      <c r="G89" s="36"/>
      <c r="H89" s="56"/>
      <c r="I89" s="56"/>
      <c r="J89" s="72"/>
    </row>
    <row r="90" spans="1:10" ht="19.95" customHeight="1">
      <c r="A90" s="242" t="s">
        <v>117</v>
      </c>
      <c r="B90" s="243"/>
      <c r="C90" s="243"/>
      <c r="D90" s="243"/>
      <c r="E90" s="243"/>
      <c r="F90" s="244"/>
      <c r="G90" s="36"/>
      <c r="H90" s="56"/>
      <c r="I90" s="56"/>
      <c r="J90" s="72"/>
    </row>
    <row r="91" spans="1:10" ht="25.2" customHeight="1">
      <c r="A91" s="36" t="s">
        <v>112</v>
      </c>
      <c r="B91" s="56" t="s">
        <v>113</v>
      </c>
      <c r="C91" s="36" t="s">
        <v>100</v>
      </c>
      <c r="D91" s="37" t="s">
        <v>114</v>
      </c>
      <c r="E91" s="37" t="s">
        <v>115</v>
      </c>
      <c r="F91" s="37" t="s">
        <v>106</v>
      </c>
      <c r="G91" s="36"/>
      <c r="H91" s="56"/>
      <c r="I91" s="56"/>
      <c r="J91" s="72"/>
    </row>
    <row r="92" spans="1:10" ht="19.95" customHeight="1">
      <c r="A92" s="36">
        <v>2.4</v>
      </c>
      <c r="B92" s="56">
        <v>1.6</v>
      </c>
      <c r="C92" s="36">
        <v>0.45</v>
      </c>
      <c r="D92" s="36">
        <v>0</v>
      </c>
      <c r="E92" s="36">
        <v>0</v>
      </c>
      <c r="F92" s="37">
        <f>ROUND((A92+2*D92)*(B92+2*D92)*(C92+E92),2)</f>
        <v>1.73</v>
      </c>
      <c r="G92" s="36"/>
      <c r="H92" s="56"/>
      <c r="I92" s="56"/>
      <c r="J92" s="72"/>
    </row>
    <row r="93" spans="1:10" ht="19.95" customHeight="1">
      <c r="A93" s="242" t="s">
        <v>118</v>
      </c>
      <c r="B93" s="243"/>
      <c r="C93" s="243"/>
      <c r="D93" s="243"/>
      <c r="E93" s="243"/>
      <c r="F93" s="244"/>
      <c r="G93" s="36"/>
      <c r="H93" s="56"/>
      <c r="I93" s="56"/>
      <c r="J93" s="72"/>
    </row>
    <row r="94" spans="1:10" ht="31.2" customHeight="1">
      <c r="A94" s="36" t="s">
        <v>112</v>
      </c>
      <c r="B94" s="56" t="s">
        <v>113</v>
      </c>
      <c r="C94" s="36" t="s">
        <v>100</v>
      </c>
      <c r="D94" s="37" t="s">
        <v>114</v>
      </c>
      <c r="E94" s="37" t="s">
        <v>115</v>
      </c>
      <c r="F94" s="37" t="s">
        <v>106</v>
      </c>
      <c r="G94" s="36"/>
      <c r="H94" s="56"/>
      <c r="I94" s="56"/>
      <c r="J94" s="72"/>
    </row>
    <row r="95" spans="1:10" ht="19.95" customHeight="1">
      <c r="A95" s="36">
        <v>1.65</v>
      </c>
      <c r="B95" s="56">
        <v>2.4</v>
      </c>
      <c r="C95" s="36">
        <v>0.5</v>
      </c>
      <c r="D95" s="36">
        <v>0</v>
      </c>
      <c r="E95" s="36">
        <v>0</v>
      </c>
      <c r="F95" s="37">
        <f>ROUND((A95+2*D95)*(B95+2*D95)*(C95+E95),2)</f>
        <v>1.98</v>
      </c>
      <c r="G95" s="36"/>
      <c r="H95" s="56"/>
      <c r="I95" s="56"/>
      <c r="J95" s="72"/>
    </row>
    <row r="96" spans="1:10" ht="19.95" customHeight="1">
      <c r="A96" s="242" t="s">
        <v>119</v>
      </c>
      <c r="B96" s="243"/>
      <c r="C96" s="243"/>
      <c r="D96" s="243"/>
      <c r="E96" s="243"/>
      <c r="F96" s="244"/>
      <c r="G96" s="36"/>
      <c r="H96" s="56"/>
      <c r="I96" s="56"/>
      <c r="J96" s="72"/>
    </row>
    <row r="97" spans="1:10" ht="28.95" customHeight="1">
      <c r="A97" s="36" t="s">
        <v>112</v>
      </c>
      <c r="B97" s="56" t="s">
        <v>113</v>
      </c>
      <c r="C97" s="36" t="s">
        <v>100</v>
      </c>
      <c r="D97" s="37" t="s">
        <v>114</v>
      </c>
      <c r="E97" s="37" t="s">
        <v>115</v>
      </c>
      <c r="F97" s="37" t="s">
        <v>106</v>
      </c>
      <c r="G97" s="36"/>
      <c r="H97" s="56"/>
      <c r="I97" s="56"/>
      <c r="J97" s="72"/>
    </row>
    <row r="98" spans="1:10" ht="19.95" customHeight="1">
      <c r="A98" s="36">
        <v>1.65</v>
      </c>
      <c r="B98" s="56">
        <v>2.6</v>
      </c>
      <c r="C98" s="36">
        <v>0.5</v>
      </c>
      <c r="D98" s="36">
        <v>0</v>
      </c>
      <c r="E98" s="36">
        <v>0</v>
      </c>
      <c r="F98" s="37">
        <f>ROUND((A98+2*D98)*(B98+2*D98)*(C98+E98),2)</f>
        <v>2.15</v>
      </c>
      <c r="G98" s="36"/>
      <c r="H98" s="56"/>
      <c r="I98" s="56"/>
      <c r="J98" s="72"/>
    </row>
    <row r="99" spans="1:10" ht="19.95" customHeight="1">
      <c r="A99" s="36"/>
      <c r="B99" s="56"/>
      <c r="C99" s="36"/>
      <c r="D99" s="36"/>
      <c r="E99" s="36"/>
      <c r="F99" s="36"/>
      <c r="G99" s="36"/>
      <c r="H99" s="56"/>
      <c r="I99" s="56"/>
      <c r="J99" s="72"/>
    </row>
    <row r="100" spans="1:10" ht="19.95" customHeight="1">
      <c r="A100" s="264" t="s">
        <v>122</v>
      </c>
      <c r="B100" s="265"/>
      <c r="C100" s="265"/>
      <c r="D100" s="266"/>
      <c r="E100" s="82">
        <f>F89+F92+F95+F98</f>
        <v>8.49</v>
      </c>
      <c r="F100" s="36"/>
      <c r="G100" s="36"/>
      <c r="H100" s="56"/>
      <c r="I100" s="56"/>
      <c r="J100" s="72"/>
    </row>
    <row r="101" spans="1:10" ht="19.95" customHeight="1">
      <c r="A101" s="36"/>
      <c r="B101" s="56"/>
      <c r="C101" s="36"/>
      <c r="D101" s="36"/>
      <c r="E101" s="36"/>
      <c r="F101" s="36"/>
      <c r="G101" s="36"/>
      <c r="H101" s="56"/>
      <c r="I101" s="56"/>
      <c r="J101" s="72"/>
    </row>
    <row r="102" spans="1:10" ht="22.95" customHeight="1">
      <c r="A102" s="8" t="s">
        <v>48</v>
      </c>
      <c r="B102" s="34" t="s">
        <v>45</v>
      </c>
      <c r="C102" s="238" t="s">
        <v>46</v>
      </c>
      <c r="D102" s="238"/>
      <c r="E102" s="238"/>
      <c r="F102" s="238"/>
      <c r="G102" s="238"/>
      <c r="H102" s="35" t="s">
        <v>38</v>
      </c>
      <c r="I102" s="9" t="s">
        <v>47</v>
      </c>
      <c r="J102" s="40">
        <f>E103</f>
        <v>235.3</v>
      </c>
    </row>
    <row r="103" spans="1:10" ht="19.95" customHeight="1">
      <c r="A103" s="255" t="s">
        <v>123</v>
      </c>
      <c r="B103" s="256"/>
      <c r="C103" s="256"/>
      <c r="D103" s="257"/>
      <c r="E103" s="47">
        <v>235.3</v>
      </c>
      <c r="F103" s="36"/>
      <c r="G103" s="36"/>
      <c r="H103" s="35"/>
      <c r="I103" s="9"/>
      <c r="J103" s="40"/>
    </row>
    <row r="104" spans="1:10" ht="19.95" customHeight="1">
      <c r="A104" s="8"/>
      <c r="B104" s="34"/>
      <c r="C104" s="36"/>
      <c r="D104" s="36"/>
      <c r="E104" s="36"/>
      <c r="F104" s="36"/>
      <c r="G104" s="36"/>
      <c r="H104" s="35"/>
      <c r="I104" s="9"/>
      <c r="J104" s="40"/>
    </row>
    <row r="105" spans="1:10" ht="22.95" customHeight="1">
      <c r="A105" s="8" t="s">
        <v>51</v>
      </c>
      <c r="B105" s="34" t="s">
        <v>49</v>
      </c>
      <c r="C105" s="238" t="s">
        <v>50</v>
      </c>
      <c r="D105" s="238"/>
      <c r="E105" s="238"/>
      <c r="F105" s="238"/>
      <c r="G105" s="238"/>
      <c r="H105" s="35" t="s">
        <v>38</v>
      </c>
      <c r="I105" s="9" t="s">
        <v>47</v>
      </c>
      <c r="J105" s="40">
        <f>E106</f>
        <v>98.5</v>
      </c>
    </row>
    <row r="106" spans="1:10" ht="19.95" customHeight="1">
      <c r="A106" s="255" t="s">
        <v>123</v>
      </c>
      <c r="B106" s="256"/>
      <c r="C106" s="256"/>
      <c r="D106" s="257"/>
      <c r="E106" s="47">
        <v>98.5</v>
      </c>
      <c r="F106" s="36"/>
      <c r="G106" s="36"/>
      <c r="H106" s="35"/>
      <c r="I106" s="9"/>
      <c r="J106" s="40"/>
    </row>
    <row r="107" spans="1:10" ht="19.95" customHeight="1">
      <c r="A107" s="8"/>
      <c r="B107" s="34"/>
      <c r="C107" s="36"/>
      <c r="D107" s="36"/>
      <c r="E107" s="36"/>
      <c r="F107" s="36"/>
      <c r="G107" s="36"/>
      <c r="H107" s="35"/>
      <c r="I107" s="9"/>
      <c r="J107" s="40"/>
    </row>
    <row r="108" spans="1:10" ht="20.100000000000001" customHeight="1">
      <c r="A108" s="6" t="s">
        <v>52</v>
      </c>
      <c r="B108" s="32"/>
      <c r="C108" s="267" t="s">
        <v>53</v>
      </c>
      <c r="D108" s="268"/>
      <c r="E108" s="268"/>
      <c r="F108" s="268"/>
      <c r="G108" s="269"/>
      <c r="H108" s="32"/>
      <c r="I108" s="7"/>
      <c r="J108" s="39"/>
    </row>
    <row r="109" spans="1:10" ht="34.200000000000003" customHeight="1">
      <c r="A109" s="8" t="s">
        <v>54</v>
      </c>
      <c r="B109" s="34" t="s">
        <v>55</v>
      </c>
      <c r="C109" s="238" t="s">
        <v>56</v>
      </c>
      <c r="D109" s="238"/>
      <c r="E109" s="238"/>
      <c r="F109" s="238"/>
      <c r="G109" s="238"/>
      <c r="H109" s="35" t="s">
        <v>17</v>
      </c>
      <c r="I109" s="9" t="s">
        <v>18</v>
      </c>
      <c r="J109" s="40">
        <f>E114</f>
        <v>1.3199999999999998</v>
      </c>
    </row>
    <row r="110" spans="1:10" ht="19.95" customHeight="1">
      <c r="A110" s="8" t="s">
        <v>124</v>
      </c>
      <c r="B110" s="34" t="s">
        <v>112</v>
      </c>
      <c r="C110" s="36" t="s">
        <v>113</v>
      </c>
      <c r="D110" s="36" t="s">
        <v>125</v>
      </c>
      <c r="E110" s="36" t="s">
        <v>126</v>
      </c>
      <c r="F110" s="36"/>
      <c r="G110" s="36"/>
      <c r="H110" s="35"/>
      <c r="I110" s="9"/>
      <c r="J110" s="40"/>
    </row>
    <row r="111" spans="1:10" ht="19.95" customHeight="1">
      <c r="A111" s="8">
        <v>1</v>
      </c>
      <c r="B111" s="44">
        <v>0.3</v>
      </c>
      <c r="C111" s="74">
        <v>0.3</v>
      </c>
      <c r="D111" s="74">
        <v>8</v>
      </c>
      <c r="E111" s="74">
        <f>ROUND(B111*C111*D111,2)</f>
        <v>0.72</v>
      </c>
      <c r="F111" s="36"/>
      <c r="G111" s="36"/>
      <c r="H111" s="35"/>
      <c r="I111" s="9"/>
      <c r="J111" s="40"/>
    </row>
    <row r="112" spans="1:10" ht="19.95" customHeight="1">
      <c r="A112" s="8">
        <v>2</v>
      </c>
      <c r="B112" s="44">
        <v>0.15</v>
      </c>
      <c r="C112" s="74">
        <v>0.2</v>
      </c>
      <c r="D112" s="74">
        <v>4</v>
      </c>
      <c r="E112" s="74">
        <f t="shared" ref="E112:E113" si="0">ROUND(B112*C112*D112,2)</f>
        <v>0.12</v>
      </c>
      <c r="F112" s="36"/>
      <c r="G112" s="36"/>
      <c r="H112" s="35"/>
      <c r="I112" s="9"/>
      <c r="J112" s="40"/>
    </row>
    <row r="113" spans="1:10" ht="19.95" customHeight="1">
      <c r="A113" s="8">
        <v>3</v>
      </c>
      <c r="B113" s="44">
        <v>0.2</v>
      </c>
      <c r="C113" s="74">
        <v>0.3</v>
      </c>
      <c r="D113" s="74">
        <v>8</v>
      </c>
      <c r="E113" s="74">
        <f t="shared" si="0"/>
        <v>0.48</v>
      </c>
      <c r="F113" s="36"/>
      <c r="G113" s="36"/>
      <c r="H113" s="35"/>
      <c r="I113" s="9"/>
      <c r="J113" s="40"/>
    </row>
    <row r="114" spans="1:10" ht="19.95" customHeight="1">
      <c r="A114" s="8"/>
      <c r="B114" s="34"/>
      <c r="C114" s="239" t="s">
        <v>127</v>
      </c>
      <c r="D114" s="240"/>
      <c r="E114" s="66">
        <f>SUM(E111:E113)</f>
        <v>1.3199999999999998</v>
      </c>
      <c r="F114" s="36"/>
      <c r="G114" s="36"/>
      <c r="H114" s="35"/>
      <c r="I114" s="9"/>
      <c r="J114" s="40"/>
    </row>
    <row r="115" spans="1:10" ht="19.95" customHeight="1">
      <c r="A115" s="8"/>
      <c r="B115" s="34"/>
      <c r="C115" s="36"/>
      <c r="D115" s="36"/>
      <c r="E115" s="36"/>
      <c r="F115" s="36"/>
      <c r="G115" s="36"/>
      <c r="H115" s="35"/>
      <c r="I115" s="9"/>
      <c r="J115" s="40"/>
    </row>
    <row r="116" spans="1:10" ht="22.8">
      <c r="A116" s="8" t="s">
        <v>57</v>
      </c>
      <c r="B116" s="34" t="s">
        <v>58</v>
      </c>
      <c r="C116" s="238" t="s">
        <v>59</v>
      </c>
      <c r="D116" s="238"/>
      <c r="E116" s="238"/>
      <c r="F116" s="238"/>
      <c r="G116" s="238"/>
      <c r="H116" s="35" t="s">
        <v>17</v>
      </c>
      <c r="I116" s="9" t="s">
        <v>60</v>
      </c>
      <c r="J116" s="40">
        <f>E121</f>
        <v>42.4</v>
      </c>
    </row>
    <row r="117" spans="1:10" ht="38.4" customHeight="1">
      <c r="A117" s="8" t="s">
        <v>124</v>
      </c>
      <c r="B117" s="36" t="s">
        <v>125</v>
      </c>
      <c r="C117" s="36" t="s">
        <v>128</v>
      </c>
      <c r="D117" s="36" t="s">
        <v>130</v>
      </c>
      <c r="E117" s="36" t="s">
        <v>129</v>
      </c>
      <c r="F117" s="36"/>
      <c r="G117" s="36"/>
      <c r="H117" s="35"/>
      <c r="I117" s="9"/>
      <c r="J117" s="40"/>
    </row>
    <row r="118" spans="1:10" ht="19.95" customHeight="1">
      <c r="A118" s="8">
        <v>1</v>
      </c>
      <c r="B118" s="74">
        <v>8</v>
      </c>
      <c r="C118" s="74">
        <v>4</v>
      </c>
      <c r="D118" s="74">
        <v>0.65</v>
      </c>
      <c r="E118" s="74">
        <f>ROUND(B118*C118*D118,2)</f>
        <v>20.8</v>
      </c>
      <c r="F118" s="36"/>
      <c r="G118" s="36"/>
      <c r="H118" s="35"/>
      <c r="I118" s="9"/>
      <c r="J118" s="40"/>
    </row>
    <row r="119" spans="1:10" ht="19.95" customHeight="1">
      <c r="A119" s="8">
        <v>2</v>
      </c>
      <c r="B119" s="74">
        <v>4</v>
      </c>
      <c r="C119" s="74">
        <v>4</v>
      </c>
      <c r="D119" s="74">
        <v>0.45</v>
      </c>
      <c r="E119" s="74">
        <f t="shared" ref="E119:E120" si="1">ROUND(B119*C119*D119,2)</f>
        <v>7.2</v>
      </c>
      <c r="F119" s="36"/>
      <c r="G119" s="36"/>
      <c r="H119" s="35"/>
      <c r="I119" s="9"/>
      <c r="J119" s="40"/>
    </row>
    <row r="120" spans="1:10" ht="19.95" customHeight="1">
      <c r="A120" s="8">
        <v>3</v>
      </c>
      <c r="B120" s="74">
        <v>8</v>
      </c>
      <c r="C120" s="74">
        <v>4</v>
      </c>
      <c r="D120" s="74">
        <v>0.45</v>
      </c>
      <c r="E120" s="74">
        <f t="shared" si="1"/>
        <v>14.4</v>
      </c>
      <c r="F120" s="36"/>
      <c r="G120" s="36"/>
      <c r="H120" s="35"/>
      <c r="I120" s="9"/>
      <c r="J120" s="40"/>
    </row>
    <row r="121" spans="1:10" ht="19.95" customHeight="1">
      <c r="A121" s="8"/>
      <c r="B121" s="34"/>
      <c r="C121" s="239" t="s">
        <v>131</v>
      </c>
      <c r="D121" s="240"/>
      <c r="E121" s="66">
        <f>SUM(E118:E120)</f>
        <v>42.4</v>
      </c>
      <c r="F121" s="36"/>
      <c r="G121" s="36"/>
      <c r="H121" s="35"/>
      <c r="I121" s="9"/>
      <c r="J121" s="40"/>
    </row>
    <row r="122" spans="1:10" ht="19.95" customHeight="1">
      <c r="A122" s="8"/>
      <c r="B122" s="34"/>
      <c r="C122" s="36"/>
      <c r="D122" s="36"/>
      <c r="E122" s="36"/>
      <c r="F122" s="36"/>
      <c r="G122" s="36"/>
      <c r="H122" s="35"/>
      <c r="I122" s="9"/>
      <c r="J122" s="40"/>
    </row>
    <row r="123" spans="1:10" ht="22.8">
      <c r="A123" s="8" t="s">
        <v>61</v>
      </c>
      <c r="B123" s="34" t="s">
        <v>62</v>
      </c>
      <c r="C123" s="238" t="s">
        <v>63</v>
      </c>
      <c r="D123" s="238"/>
      <c r="E123" s="238"/>
      <c r="F123" s="238"/>
      <c r="G123" s="238"/>
      <c r="H123" s="35" t="s">
        <v>17</v>
      </c>
      <c r="I123" s="9" t="s">
        <v>23</v>
      </c>
      <c r="J123" s="40">
        <f>D128</f>
        <v>80</v>
      </c>
    </row>
    <row r="124" spans="1:10" ht="19.95" customHeight="1">
      <c r="A124" s="8" t="s">
        <v>124</v>
      </c>
      <c r="B124" s="36" t="s">
        <v>125</v>
      </c>
      <c r="C124" s="36" t="s">
        <v>128</v>
      </c>
      <c r="D124" s="36" t="s">
        <v>132</v>
      </c>
      <c r="E124" s="36"/>
      <c r="F124" s="36"/>
      <c r="G124" s="36"/>
      <c r="H124" s="35"/>
      <c r="I124" s="9"/>
      <c r="J124" s="40"/>
    </row>
    <row r="125" spans="1:10" ht="19.95" customHeight="1">
      <c r="A125" s="8">
        <v>1</v>
      </c>
      <c r="B125" s="74">
        <v>8</v>
      </c>
      <c r="C125" s="74">
        <v>4</v>
      </c>
      <c r="D125" s="36">
        <f>B125*C125</f>
        <v>32</v>
      </c>
      <c r="E125" s="36"/>
      <c r="F125" s="36"/>
      <c r="G125" s="36"/>
      <c r="H125" s="35"/>
      <c r="I125" s="9"/>
      <c r="J125" s="40"/>
    </row>
    <row r="126" spans="1:10" ht="19.95" customHeight="1">
      <c r="A126" s="8">
        <v>2</v>
      </c>
      <c r="B126" s="74">
        <v>4</v>
      </c>
      <c r="C126" s="74">
        <v>4</v>
      </c>
      <c r="D126" s="36">
        <f t="shared" ref="D126:D127" si="2">B126*C126</f>
        <v>16</v>
      </c>
      <c r="E126" s="36"/>
      <c r="F126" s="36"/>
      <c r="G126" s="36"/>
      <c r="H126" s="35"/>
      <c r="I126" s="9"/>
      <c r="J126" s="40"/>
    </row>
    <row r="127" spans="1:10" ht="19.95" customHeight="1">
      <c r="A127" s="8">
        <v>3</v>
      </c>
      <c r="B127" s="74">
        <v>8</v>
      </c>
      <c r="C127" s="74">
        <v>4</v>
      </c>
      <c r="D127" s="36">
        <f t="shared" si="2"/>
        <v>32</v>
      </c>
      <c r="E127" s="36"/>
      <c r="F127" s="36"/>
      <c r="G127" s="36"/>
      <c r="H127" s="35"/>
      <c r="I127" s="9"/>
      <c r="J127" s="40"/>
    </row>
    <row r="128" spans="1:10" ht="19.95" customHeight="1">
      <c r="A128" s="8"/>
      <c r="B128" s="239" t="s">
        <v>133</v>
      </c>
      <c r="C128" s="240"/>
      <c r="D128" s="66">
        <f>SUM(D125:D127)</f>
        <v>80</v>
      </c>
      <c r="E128" s="36"/>
      <c r="F128" s="36"/>
      <c r="G128" s="36"/>
      <c r="H128" s="35"/>
      <c r="I128" s="9"/>
      <c r="J128" s="40"/>
    </row>
    <row r="129" spans="1:10" ht="19.95" customHeight="1">
      <c r="A129" s="8"/>
      <c r="B129" s="34"/>
      <c r="C129" s="36"/>
      <c r="D129" s="36"/>
      <c r="E129" s="36"/>
      <c r="F129" s="36"/>
      <c r="G129" s="36"/>
      <c r="H129" s="35"/>
      <c r="I129" s="9"/>
      <c r="J129" s="40"/>
    </row>
    <row r="130" spans="1:10" ht="57" customHeight="1">
      <c r="A130" s="8" t="s">
        <v>64</v>
      </c>
      <c r="B130" s="34">
        <v>100775</v>
      </c>
      <c r="C130" s="238" t="s">
        <v>134</v>
      </c>
      <c r="D130" s="238"/>
      <c r="E130" s="238"/>
      <c r="F130" s="238"/>
      <c r="G130" s="238"/>
      <c r="H130" s="35" t="s">
        <v>38</v>
      </c>
      <c r="I130" s="9" t="s">
        <v>47</v>
      </c>
      <c r="J130" s="40">
        <f>E131</f>
        <v>5930.73</v>
      </c>
    </row>
    <row r="131" spans="1:10" ht="19.95" customHeight="1">
      <c r="A131" s="255" t="s">
        <v>123</v>
      </c>
      <c r="B131" s="256"/>
      <c r="C131" s="256"/>
      <c r="D131" s="257"/>
      <c r="E131" s="47">
        <v>5930.73</v>
      </c>
      <c r="F131" s="36"/>
      <c r="G131" s="36"/>
      <c r="H131" s="35"/>
      <c r="I131" s="9"/>
      <c r="J131" s="40"/>
    </row>
    <row r="132" spans="1:10" ht="19.95" customHeight="1">
      <c r="A132" s="8"/>
      <c r="B132" s="34"/>
      <c r="C132" s="36"/>
      <c r="D132" s="36"/>
      <c r="E132" s="36"/>
      <c r="F132" s="36"/>
      <c r="G132" s="36"/>
      <c r="H132" s="35"/>
      <c r="I132" s="9"/>
      <c r="J132" s="40"/>
    </row>
    <row r="133" spans="1:10" ht="20.100000000000001" customHeight="1">
      <c r="A133" s="6" t="s">
        <v>87</v>
      </c>
      <c r="B133" s="32"/>
      <c r="C133" s="298" t="s">
        <v>86</v>
      </c>
      <c r="D133" s="299"/>
      <c r="E133" s="299"/>
      <c r="F133" s="299"/>
      <c r="G133" s="300"/>
      <c r="H133" s="32"/>
      <c r="I133" s="7"/>
      <c r="J133" s="39"/>
    </row>
    <row r="134" spans="1:10" ht="51" customHeight="1">
      <c r="A134" s="48" t="s">
        <v>88</v>
      </c>
      <c r="B134" s="68" t="s">
        <v>91</v>
      </c>
      <c r="C134" s="295" t="str">
        <f>ORÇAMENTO!C28</f>
        <v>FORNECIMENTO E MONTAGEM DE ESTRUTURA EM CHAPA DE AÇO GALVANIZADO, INCLUSIVE PINTURA DA CHAPA. (MATERIAL: AÇO GALVANIZADO| ESPESSURA: GSG-24 OU 0,65MM|MASSA: 5,20KG/M2) - FORNECIMENTO, MONTAGEM/INSTALAÇÃO E PINTURA</v>
      </c>
      <c r="D134" s="296"/>
      <c r="E134" s="296"/>
      <c r="F134" s="296"/>
      <c r="G134" s="297"/>
      <c r="H134" s="9" t="str">
        <f>ORÇAMENTO!B28</f>
        <v>COMPOSIÇÃO</v>
      </c>
      <c r="I134" s="9" t="str">
        <f>ORÇAMENTO!E28</f>
        <v>M2</v>
      </c>
      <c r="J134" s="40">
        <f>SUM(G135:G152)</f>
        <v>237.59</v>
      </c>
    </row>
    <row r="135" spans="1:10" ht="24" customHeight="1">
      <c r="A135" s="241" t="s">
        <v>215</v>
      </c>
      <c r="B135" s="241"/>
      <c r="C135" s="241"/>
      <c r="D135" s="74">
        <v>1.1100000000000001</v>
      </c>
      <c r="E135" s="145">
        <v>12.55</v>
      </c>
      <c r="F135" s="146">
        <v>2</v>
      </c>
      <c r="G135" s="148">
        <f>ROUND(F135*E135*D135,2)</f>
        <v>27.86</v>
      </c>
      <c r="H135" s="35"/>
      <c r="I135" s="9"/>
      <c r="J135" s="40"/>
    </row>
    <row r="136" spans="1:10">
      <c r="A136" s="241" t="s">
        <v>214</v>
      </c>
      <c r="B136" s="241"/>
      <c r="C136" s="241"/>
      <c r="D136" s="74">
        <v>7.4</v>
      </c>
      <c r="E136" s="74">
        <v>0.7</v>
      </c>
      <c r="F136" s="147">
        <v>2</v>
      </c>
      <c r="G136" s="148">
        <f t="shared" ref="G136:G152" si="3">ROUND(F136*E136*D136,2)</f>
        <v>10.36</v>
      </c>
      <c r="H136" s="35"/>
      <c r="I136" s="9"/>
      <c r="J136" s="40"/>
    </row>
    <row r="137" spans="1:10" ht="15" customHeight="1">
      <c r="A137" s="241" t="s">
        <v>214</v>
      </c>
      <c r="B137" s="241"/>
      <c r="C137" s="241"/>
      <c r="D137" s="74">
        <v>8.51</v>
      </c>
      <c r="E137" s="74">
        <v>2.96</v>
      </c>
      <c r="F137" s="147">
        <v>1</v>
      </c>
      <c r="G137" s="148">
        <f t="shared" si="3"/>
        <v>25.19</v>
      </c>
      <c r="H137" s="35"/>
      <c r="I137" s="9"/>
      <c r="J137" s="40"/>
    </row>
    <row r="138" spans="1:10" ht="15" customHeight="1">
      <c r="A138" s="241" t="s">
        <v>214</v>
      </c>
      <c r="B138" s="241"/>
      <c r="C138" s="241"/>
      <c r="D138" s="74">
        <v>7.4</v>
      </c>
      <c r="E138" s="74">
        <v>2.96</v>
      </c>
      <c r="F138" s="147">
        <v>1</v>
      </c>
      <c r="G138" s="148">
        <f t="shared" si="3"/>
        <v>21.9</v>
      </c>
      <c r="H138" s="35"/>
      <c r="I138" s="9"/>
      <c r="J138" s="40"/>
    </row>
    <row r="139" spans="1:10" ht="15" customHeight="1">
      <c r="A139" s="241" t="s">
        <v>213</v>
      </c>
      <c r="B139" s="241"/>
      <c r="C139" s="241"/>
      <c r="D139" s="74">
        <v>12.55</v>
      </c>
      <c r="E139" s="74">
        <v>2.96</v>
      </c>
      <c r="F139" s="147">
        <v>1</v>
      </c>
      <c r="G139" s="148">
        <f t="shared" si="3"/>
        <v>37.15</v>
      </c>
      <c r="H139" s="35"/>
      <c r="I139" s="9"/>
      <c r="J139" s="40"/>
    </row>
    <row r="140" spans="1:10">
      <c r="A140" s="241" t="s">
        <v>213</v>
      </c>
      <c r="B140" s="241"/>
      <c r="C140" s="241"/>
      <c r="D140" s="74">
        <f>12.55-0.7</f>
        <v>11.850000000000001</v>
      </c>
      <c r="E140" s="74">
        <v>2.96</v>
      </c>
      <c r="F140" s="147">
        <v>1</v>
      </c>
      <c r="G140" s="148">
        <f t="shared" si="3"/>
        <v>35.08</v>
      </c>
      <c r="H140" s="35"/>
      <c r="I140" s="9"/>
      <c r="J140" s="40"/>
    </row>
    <row r="141" spans="1:10">
      <c r="A141" s="241" t="s">
        <v>216</v>
      </c>
      <c r="B141" s="241"/>
      <c r="C141" s="241"/>
      <c r="D141" s="74">
        <v>0.5</v>
      </c>
      <c r="E141" s="74">
        <f>7.4+0.55</f>
        <v>7.95</v>
      </c>
      <c r="F141" s="147">
        <v>2</v>
      </c>
      <c r="G141" s="148">
        <f t="shared" si="3"/>
        <v>7.95</v>
      </c>
      <c r="H141" s="35"/>
      <c r="I141" s="9"/>
      <c r="J141" s="40"/>
    </row>
    <row r="142" spans="1:10">
      <c r="A142" s="241" t="s">
        <v>216</v>
      </c>
      <c r="B142" s="241"/>
      <c r="C142" s="241"/>
      <c r="D142" s="74">
        <v>0.74</v>
      </c>
      <c r="E142" s="74">
        <f>7.4+0.55</f>
        <v>7.95</v>
      </c>
      <c r="F142" s="147">
        <v>2</v>
      </c>
      <c r="G142" s="148">
        <f t="shared" si="3"/>
        <v>11.77</v>
      </c>
      <c r="H142" s="35"/>
      <c r="I142" s="9"/>
      <c r="J142" s="40"/>
    </row>
    <row r="143" spans="1:10" ht="21" customHeight="1">
      <c r="A143" s="241" t="s">
        <v>215</v>
      </c>
      <c r="B143" s="241"/>
      <c r="C143" s="241"/>
      <c r="D143" s="74">
        <v>0.55000000000000004</v>
      </c>
      <c r="E143" s="74">
        <v>2.96</v>
      </c>
      <c r="F143" s="147">
        <v>1</v>
      </c>
      <c r="G143" s="148">
        <f t="shared" si="3"/>
        <v>1.63</v>
      </c>
      <c r="H143" s="35"/>
      <c r="I143" s="9"/>
      <c r="J143" s="40"/>
    </row>
    <row r="144" spans="1:10" ht="21" customHeight="1">
      <c r="A144" s="241" t="s">
        <v>215</v>
      </c>
      <c r="B144" s="241"/>
      <c r="C144" s="241"/>
      <c r="D144" s="74">
        <v>0.55000000000000004</v>
      </c>
      <c r="E144" s="74">
        <v>0.18</v>
      </c>
      <c r="F144" s="147">
        <v>2</v>
      </c>
      <c r="G144" s="148">
        <f t="shared" si="3"/>
        <v>0.2</v>
      </c>
      <c r="H144" s="35"/>
      <c r="I144" s="9"/>
      <c r="J144" s="40"/>
    </row>
    <row r="145" spans="1:10">
      <c r="A145" s="241" t="s">
        <v>217</v>
      </c>
      <c r="B145" s="241"/>
      <c r="C145" s="241"/>
      <c r="D145" s="74">
        <v>0.46</v>
      </c>
      <c r="E145" s="146">
        <f>8.51+0.18</f>
        <v>8.69</v>
      </c>
      <c r="F145" s="147">
        <v>2</v>
      </c>
      <c r="G145" s="148">
        <f t="shared" si="3"/>
        <v>7.99</v>
      </c>
      <c r="H145" s="35"/>
      <c r="I145" s="9"/>
      <c r="J145" s="40"/>
    </row>
    <row r="146" spans="1:10" ht="15" customHeight="1">
      <c r="A146" s="241" t="s">
        <v>217</v>
      </c>
      <c r="B146" s="241"/>
      <c r="C146" s="241"/>
      <c r="D146" s="74">
        <v>0.46</v>
      </c>
      <c r="E146" s="146">
        <v>9.44</v>
      </c>
      <c r="F146" s="147">
        <v>2</v>
      </c>
      <c r="G146" s="148">
        <f t="shared" si="3"/>
        <v>8.68</v>
      </c>
      <c r="H146" s="35"/>
      <c r="I146" s="9"/>
      <c r="J146" s="40"/>
    </row>
    <row r="147" spans="1:10">
      <c r="A147" s="241" t="s">
        <v>217</v>
      </c>
      <c r="B147" s="241"/>
      <c r="C147" s="241"/>
      <c r="D147" s="74">
        <v>0.74</v>
      </c>
      <c r="E147" s="146">
        <v>9.44</v>
      </c>
      <c r="F147" s="147">
        <v>4</v>
      </c>
      <c r="G147" s="148">
        <f t="shared" si="3"/>
        <v>27.94</v>
      </c>
      <c r="H147" s="35"/>
      <c r="I147" s="9"/>
      <c r="J147" s="40"/>
    </row>
    <row r="148" spans="1:10">
      <c r="A148" s="241" t="s">
        <v>217</v>
      </c>
      <c r="B148" s="241"/>
      <c r="C148" s="241"/>
      <c r="D148" s="74">
        <v>3.14</v>
      </c>
      <c r="E148" s="146">
        <v>0.74</v>
      </c>
      <c r="F148" s="147">
        <v>4</v>
      </c>
      <c r="G148" s="148">
        <f t="shared" si="3"/>
        <v>9.2899999999999991</v>
      </c>
      <c r="H148" s="35"/>
      <c r="I148" s="9"/>
      <c r="J148" s="40"/>
    </row>
    <row r="149" spans="1:10">
      <c r="A149" s="241" t="s">
        <v>217</v>
      </c>
      <c r="B149" s="241"/>
      <c r="C149" s="241"/>
      <c r="D149" s="74">
        <v>0.18</v>
      </c>
      <c r="E149" s="146">
        <v>0.74</v>
      </c>
      <c r="F149" s="147">
        <v>4</v>
      </c>
      <c r="G149" s="148">
        <f t="shared" si="3"/>
        <v>0.53</v>
      </c>
      <c r="H149" s="35"/>
      <c r="I149" s="9"/>
      <c r="J149" s="40"/>
    </row>
    <row r="150" spans="1:10">
      <c r="A150" s="241" t="s">
        <v>217</v>
      </c>
      <c r="B150" s="241"/>
      <c r="C150" s="241"/>
      <c r="D150" s="74">
        <v>0.18</v>
      </c>
      <c r="E150" s="146">
        <v>0.46</v>
      </c>
      <c r="F150" s="147">
        <v>4</v>
      </c>
      <c r="G150" s="148">
        <f t="shared" si="3"/>
        <v>0.33</v>
      </c>
      <c r="H150" s="35"/>
      <c r="I150" s="9"/>
      <c r="J150" s="40"/>
    </row>
    <row r="151" spans="1:10">
      <c r="A151" s="241" t="s">
        <v>217</v>
      </c>
      <c r="B151" s="241"/>
      <c r="C151" s="241"/>
      <c r="D151" s="74">
        <v>0.92</v>
      </c>
      <c r="E151" s="146">
        <v>0.46</v>
      </c>
      <c r="F151" s="147">
        <v>2</v>
      </c>
      <c r="G151" s="148">
        <f t="shared" si="3"/>
        <v>0.85</v>
      </c>
      <c r="H151" s="35"/>
      <c r="I151" s="9"/>
      <c r="J151" s="40"/>
    </row>
    <row r="152" spans="1:10">
      <c r="A152" s="241" t="s">
        <v>217</v>
      </c>
      <c r="B152" s="241"/>
      <c r="C152" s="241"/>
      <c r="D152" s="74">
        <v>3.14</v>
      </c>
      <c r="E152" s="146">
        <v>0.46</v>
      </c>
      <c r="F152" s="147">
        <v>2</v>
      </c>
      <c r="G152" s="148">
        <f t="shared" si="3"/>
        <v>2.89</v>
      </c>
      <c r="H152" s="35"/>
      <c r="I152" s="9"/>
      <c r="J152" s="40"/>
    </row>
    <row r="153" spans="1:10">
      <c r="A153" s="327" t="s">
        <v>172</v>
      </c>
      <c r="B153" s="328"/>
      <c r="C153" s="328"/>
      <c r="D153" s="328"/>
      <c r="E153" s="328"/>
      <c r="F153" s="329"/>
      <c r="G153" s="47">
        <f>ROUND(SUM(G135:G152),2)</f>
        <v>237.59</v>
      </c>
      <c r="H153" s="35"/>
      <c r="I153" s="9"/>
      <c r="J153" s="40"/>
    </row>
    <row r="154" spans="1:10">
      <c r="A154" s="8"/>
      <c r="B154" s="34"/>
      <c r="C154" s="36"/>
      <c r="D154" s="36"/>
      <c r="E154" s="36"/>
      <c r="F154" s="36"/>
      <c r="G154" s="36"/>
      <c r="H154" s="35"/>
      <c r="I154" s="9"/>
      <c r="J154" s="40"/>
    </row>
    <row r="155" spans="1:10" ht="22.5" customHeight="1">
      <c r="A155" s="8" t="s">
        <v>207</v>
      </c>
      <c r="B155" s="34" t="str">
        <f>ORÇAMENTO!D29</f>
        <v>COT-001</v>
      </c>
      <c r="C155" s="238" t="str">
        <f>ORÇAMENTO!C29</f>
        <v>FORNECIMENTO E INSTALAÇÃO DE LETREIRO EM CAIXA</v>
      </c>
      <c r="D155" s="238"/>
      <c r="E155" s="238"/>
      <c r="F155" s="238"/>
      <c r="G155" s="238"/>
      <c r="H155" s="35" t="str">
        <f>ORÇAMENTO!B29</f>
        <v>COTAÇÃO</v>
      </c>
      <c r="I155" s="9" t="str">
        <f>ORÇAMENTO!E29</f>
        <v>GL</v>
      </c>
      <c r="J155" s="40">
        <f>E156</f>
        <v>1</v>
      </c>
    </row>
    <row r="156" spans="1:10">
      <c r="A156" s="255" t="s">
        <v>247</v>
      </c>
      <c r="B156" s="256"/>
      <c r="C156" s="256"/>
      <c r="D156" s="257"/>
      <c r="E156" s="47">
        <v>1</v>
      </c>
      <c r="F156" s="36"/>
      <c r="G156" s="36"/>
      <c r="H156" s="35"/>
      <c r="I156" s="9"/>
      <c r="J156" s="40"/>
    </row>
    <row r="157" spans="1:10" ht="15" thickBot="1">
      <c r="A157" s="8"/>
      <c r="B157" s="34"/>
      <c r="C157" s="36"/>
      <c r="D157" s="36"/>
      <c r="E157" s="36"/>
      <c r="F157" s="36"/>
      <c r="G157" s="36"/>
      <c r="H157" s="35"/>
      <c r="I157" s="9"/>
      <c r="J157" s="40"/>
    </row>
    <row r="158" spans="1:10" ht="15" customHeight="1">
      <c r="A158" s="246" t="s">
        <v>94</v>
      </c>
      <c r="B158" s="247"/>
      <c r="C158" s="247"/>
      <c r="D158" s="247"/>
      <c r="E158" s="248"/>
      <c r="F158" s="246" t="s">
        <v>95</v>
      </c>
      <c r="G158" s="247"/>
      <c r="H158" s="247"/>
      <c r="I158" s="247"/>
      <c r="J158" s="248"/>
    </row>
    <row r="159" spans="1:10" ht="27.6" customHeight="1">
      <c r="A159" s="258" t="s">
        <v>96</v>
      </c>
      <c r="B159" s="259"/>
      <c r="C159" s="259"/>
      <c r="D159" s="259"/>
      <c r="E159" s="260"/>
      <c r="F159" s="249" t="s">
        <v>97</v>
      </c>
      <c r="G159" s="250"/>
      <c r="H159" s="250"/>
      <c r="I159" s="250"/>
      <c r="J159" s="251"/>
    </row>
    <row r="160" spans="1:10">
      <c r="A160" s="258"/>
      <c r="B160" s="259"/>
      <c r="C160" s="259"/>
      <c r="D160" s="259"/>
      <c r="E160" s="260"/>
      <c r="F160" s="249"/>
      <c r="G160" s="250"/>
      <c r="H160" s="250"/>
      <c r="I160" s="250"/>
      <c r="J160" s="251"/>
    </row>
    <row r="161" spans="1:18">
      <c r="A161" s="258"/>
      <c r="B161" s="259"/>
      <c r="C161" s="259"/>
      <c r="D161" s="259"/>
      <c r="E161" s="260"/>
      <c r="F161" s="249"/>
      <c r="G161" s="250"/>
      <c r="H161" s="250"/>
      <c r="I161" s="250"/>
      <c r="J161" s="251"/>
    </row>
    <row r="162" spans="1:18">
      <c r="A162" s="258"/>
      <c r="B162" s="259"/>
      <c r="C162" s="259"/>
      <c r="D162" s="259"/>
      <c r="E162" s="260"/>
      <c r="F162" s="249"/>
      <c r="G162" s="250"/>
      <c r="H162" s="250"/>
      <c r="I162" s="250"/>
      <c r="J162" s="251"/>
    </row>
    <row r="163" spans="1:18">
      <c r="A163" s="258"/>
      <c r="B163" s="259"/>
      <c r="C163" s="259"/>
      <c r="D163" s="259"/>
      <c r="E163" s="260"/>
      <c r="F163" s="249"/>
      <c r="G163" s="250"/>
      <c r="H163" s="250"/>
      <c r="I163" s="250"/>
      <c r="J163" s="251"/>
    </row>
    <row r="164" spans="1:18" ht="15" thickBot="1">
      <c r="A164" s="261"/>
      <c r="B164" s="262"/>
      <c r="C164" s="262"/>
      <c r="D164" s="262"/>
      <c r="E164" s="263"/>
      <c r="F164" s="252"/>
      <c r="G164" s="253"/>
      <c r="H164" s="253"/>
      <c r="I164" s="253"/>
      <c r="J164" s="254"/>
    </row>
    <row r="165" spans="1:18" ht="15.6">
      <c r="A165" s="322"/>
      <c r="B165" s="322"/>
      <c r="C165" s="322"/>
      <c r="D165" s="322"/>
      <c r="E165" s="322"/>
      <c r="F165" s="322"/>
      <c r="G165" s="322"/>
      <c r="H165" s="322"/>
      <c r="I165" s="322"/>
      <c r="J165" s="322"/>
      <c r="K165" s="15"/>
      <c r="L165" s="15"/>
      <c r="M165" s="15"/>
      <c r="N165" s="15"/>
      <c r="O165" s="15"/>
      <c r="P165" s="15"/>
      <c r="Q165" s="15"/>
      <c r="R165" s="15"/>
    </row>
    <row r="166" spans="1:18">
      <c r="A166" s="323"/>
      <c r="B166" s="323"/>
      <c r="C166" s="323"/>
      <c r="D166" s="323"/>
      <c r="E166" s="324"/>
      <c r="F166" s="324"/>
      <c r="G166" s="324"/>
      <c r="H166" s="324"/>
      <c r="I166" s="16"/>
      <c r="J166" s="17"/>
      <c r="K166" s="15"/>
      <c r="L166" s="15"/>
      <c r="M166" s="15"/>
      <c r="N166" s="15"/>
      <c r="O166" s="15"/>
      <c r="P166" s="15"/>
      <c r="Q166" s="15"/>
      <c r="R166" s="15"/>
    </row>
    <row r="167" spans="1:18">
      <c r="A167" s="18"/>
      <c r="B167" s="325"/>
      <c r="C167" s="325"/>
      <c r="D167" s="325"/>
      <c r="E167" s="319"/>
      <c r="F167" s="319"/>
      <c r="G167" s="319"/>
      <c r="H167" s="319"/>
      <c r="I167" s="319"/>
      <c r="J167" s="319"/>
      <c r="K167" s="15"/>
      <c r="L167" s="15"/>
      <c r="M167" s="15"/>
      <c r="N167" s="15"/>
      <c r="O167" s="15"/>
      <c r="P167" s="15"/>
      <c r="Q167" s="15"/>
      <c r="R167" s="15"/>
    </row>
    <row r="168" spans="1:18">
      <c r="A168" s="19"/>
      <c r="B168" s="325"/>
      <c r="C168" s="325"/>
      <c r="D168" s="325"/>
      <c r="E168" s="326"/>
      <c r="F168" s="326"/>
      <c r="G168" s="326"/>
      <c r="H168" s="326"/>
      <c r="I168" s="319"/>
      <c r="J168" s="319"/>
      <c r="K168" s="15"/>
      <c r="L168" s="15"/>
      <c r="M168" s="15"/>
      <c r="N168" s="15"/>
      <c r="O168" s="15"/>
      <c r="P168" s="15"/>
      <c r="Q168" s="15"/>
      <c r="R168" s="15"/>
    </row>
    <row r="169" spans="1:18">
      <c r="A169" s="317"/>
      <c r="B169" s="318"/>
      <c r="C169" s="318"/>
      <c r="D169" s="318"/>
      <c r="E169" s="319"/>
      <c r="F169" s="319"/>
      <c r="G169" s="320"/>
      <c r="H169" s="320"/>
      <c r="I169" s="321"/>
      <c r="J169" s="321"/>
      <c r="K169" s="15"/>
      <c r="L169" s="15"/>
      <c r="M169" s="15"/>
      <c r="N169" s="15"/>
      <c r="O169" s="15"/>
      <c r="P169" s="15"/>
      <c r="Q169" s="15"/>
      <c r="R169" s="15"/>
    </row>
    <row r="170" spans="1:18">
      <c r="A170" s="315"/>
      <c r="B170" s="315"/>
      <c r="C170" s="315"/>
      <c r="D170" s="315"/>
      <c r="E170" s="315"/>
      <c r="F170" s="315"/>
      <c r="G170" s="315"/>
      <c r="H170" s="315"/>
      <c r="I170" s="315"/>
      <c r="J170" s="315"/>
      <c r="K170" s="15"/>
      <c r="L170" s="15"/>
      <c r="M170" s="15"/>
      <c r="N170" s="15"/>
      <c r="O170" s="15"/>
      <c r="P170" s="15"/>
      <c r="Q170" s="15"/>
      <c r="R170" s="15"/>
    </row>
    <row r="171" spans="1:18">
      <c r="A171" s="315"/>
      <c r="B171" s="315"/>
      <c r="C171" s="315"/>
      <c r="D171" s="315"/>
      <c r="E171" s="315"/>
      <c r="F171" s="315"/>
      <c r="G171" s="20"/>
      <c r="H171" s="20"/>
      <c r="I171" s="20"/>
      <c r="J171" s="20"/>
      <c r="K171" s="15"/>
      <c r="L171" s="15"/>
      <c r="M171" s="15"/>
      <c r="N171" s="15"/>
      <c r="O171" s="15"/>
      <c r="P171" s="15"/>
      <c r="Q171" s="15"/>
      <c r="R171" s="15"/>
    </row>
    <row r="172" spans="1:18">
      <c r="A172" s="21"/>
      <c r="B172" s="316"/>
      <c r="C172" s="316"/>
      <c r="D172" s="316"/>
      <c r="E172" s="316"/>
      <c r="F172" s="316"/>
      <c r="G172" s="316"/>
      <c r="H172" s="316"/>
      <c r="I172" s="22"/>
      <c r="J172" s="22"/>
      <c r="K172" s="15"/>
      <c r="L172" s="15"/>
      <c r="M172" s="15"/>
      <c r="N172" s="15"/>
      <c r="O172" s="15"/>
      <c r="P172" s="15"/>
      <c r="Q172" s="15"/>
      <c r="R172" s="15"/>
    </row>
    <row r="173" spans="1:18">
      <c r="A173" s="23"/>
      <c r="B173" s="312"/>
      <c r="C173" s="312"/>
      <c r="D173" s="312"/>
      <c r="E173" s="312"/>
      <c r="F173" s="312"/>
      <c r="G173" s="312"/>
      <c r="H173" s="312"/>
      <c r="I173" s="24"/>
      <c r="J173" s="24"/>
      <c r="K173" s="15"/>
      <c r="L173" s="15"/>
      <c r="M173" s="15"/>
      <c r="N173" s="15"/>
      <c r="O173" s="15"/>
      <c r="P173" s="15"/>
      <c r="Q173" s="15"/>
      <c r="R173" s="15"/>
    </row>
    <row r="174" spans="1:18" ht="49.2" customHeight="1">
      <c r="A174" s="25"/>
      <c r="B174" s="26"/>
      <c r="C174" s="25"/>
      <c r="D174" s="26"/>
      <c r="E174" s="26"/>
      <c r="F174" s="27"/>
      <c r="G174" s="28"/>
      <c r="H174" s="28"/>
      <c r="I174" s="28"/>
      <c r="J174" s="28"/>
      <c r="K174" s="15"/>
      <c r="L174" s="15"/>
      <c r="M174" s="15"/>
      <c r="N174" s="15"/>
      <c r="O174" s="15"/>
      <c r="P174" s="15"/>
      <c r="Q174" s="15"/>
      <c r="R174" s="15"/>
    </row>
    <row r="175" spans="1:18" ht="71.400000000000006" customHeight="1">
      <c r="A175" s="25"/>
      <c r="B175" s="26"/>
      <c r="C175" s="25"/>
      <c r="D175" s="26"/>
      <c r="E175" s="26"/>
      <c r="F175" s="27"/>
      <c r="G175" s="28"/>
      <c r="H175" s="28"/>
      <c r="I175" s="28"/>
      <c r="J175" s="28"/>
      <c r="K175" s="15"/>
      <c r="L175" s="15"/>
      <c r="M175" s="15"/>
      <c r="N175" s="15"/>
      <c r="O175" s="15"/>
      <c r="P175" s="15"/>
      <c r="Q175" s="15"/>
      <c r="R175" s="15"/>
    </row>
    <row r="176" spans="1:18" ht="64.95" customHeight="1">
      <c r="A176" s="25"/>
      <c r="B176" s="26"/>
      <c r="C176" s="25"/>
      <c r="D176" s="26"/>
      <c r="E176" s="26"/>
      <c r="F176" s="27"/>
      <c r="G176" s="28"/>
      <c r="H176" s="28"/>
      <c r="I176" s="28"/>
      <c r="J176" s="28"/>
      <c r="K176" s="15"/>
      <c r="L176" s="15"/>
      <c r="M176" s="15"/>
      <c r="N176" s="15"/>
      <c r="O176" s="15"/>
      <c r="P176" s="15"/>
      <c r="Q176" s="15"/>
      <c r="R176" s="15"/>
    </row>
    <row r="177" spans="1:18" ht="68.400000000000006" customHeight="1">
      <c r="A177" s="25"/>
      <c r="B177" s="26"/>
      <c r="C177" s="25"/>
      <c r="D177" s="26"/>
      <c r="E177" s="26"/>
      <c r="F177" s="27"/>
      <c r="G177" s="28"/>
      <c r="H177" s="28"/>
      <c r="I177" s="28"/>
      <c r="J177" s="28"/>
      <c r="K177" s="15"/>
      <c r="L177" s="15"/>
      <c r="M177" s="15"/>
      <c r="N177" s="15"/>
      <c r="O177" s="15"/>
      <c r="P177" s="15"/>
      <c r="Q177" s="15"/>
      <c r="R177" s="15"/>
    </row>
    <row r="178" spans="1:18" ht="51.6" customHeight="1">
      <c r="A178" s="25"/>
      <c r="B178" s="26"/>
      <c r="C178" s="25"/>
      <c r="D178" s="26"/>
      <c r="E178" s="26"/>
      <c r="F178" s="27"/>
      <c r="G178" s="28"/>
      <c r="H178" s="28"/>
      <c r="I178" s="28"/>
      <c r="J178" s="28"/>
      <c r="K178" s="15"/>
      <c r="L178" s="15"/>
      <c r="M178" s="15"/>
      <c r="N178" s="15"/>
      <c r="O178" s="15"/>
      <c r="P178" s="15"/>
      <c r="Q178" s="15"/>
      <c r="R178" s="15"/>
    </row>
    <row r="179" spans="1:18">
      <c r="A179" s="23"/>
      <c r="B179" s="312"/>
      <c r="C179" s="312"/>
      <c r="D179" s="312"/>
      <c r="E179" s="312"/>
      <c r="F179" s="312"/>
      <c r="G179" s="312"/>
      <c r="H179" s="312"/>
      <c r="I179" s="24"/>
      <c r="J179" s="24"/>
      <c r="K179" s="15"/>
      <c r="L179" s="15"/>
      <c r="M179" s="15"/>
      <c r="N179" s="15"/>
      <c r="O179" s="15"/>
      <c r="P179" s="15"/>
      <c r="Q179" s="15"/>
      <c r="R179" s="15"/>
    </row>
    <row r="180" spans="1:18">
      <c r="A180" s="25"/>
      <c r="B180" s="26"/>
      <c r="C180" s="25"/>
      <c r="D180" s="26"/>
      <c r="E180" s="26"/>
      <c r="F180" s="27"/>
      <c r="G180" s="28"/>
      <c r="H180" s="28"/>
      <c r="I180" s="28"/>
      <c r="J180" s="28"/>
      <c r="K180" s="15"/>
      <c r="L180" s="15"/>
      <c r="M180" s="15"/>
      <c r="N180" s="15"/>
      <c r="O180" s="15"/>
      <c r="P180" s="15"/>
      <c r="Q180" s="15"/>
      <c r="R180" s="15"/>
    </row>
    <row r="181" spans="1:18" ht="61.95" customHeight="1">
      <c r="A181" s="25"/>
      <c r="B181" s="26"/>
      <c r="C181" s="25"/>
      <c r="D181" s="26"/>
      <c r="E181" s="26"/>
      <c r="F181" s="27"/>
      <c r="G181" s="28"/>
      <c r="H181" s="28"/>
      <c r="I181" s="28"/>
      <c r="J181" s="28"/>
      <c r="K181" s="15"/>
      <c r="L181" s="15"/>
      <c r="M181" s="15"/>
      <c r="N181" s="15"/>
      <c r="O181" s="15"/>
      <c r="P181" s="15"/>
      <c r="Q181" s="15"/>
      <c r="R181" s="15"/>
    </row>
    <row r="182" spans="1:18" ht="69.599999999999994" customHeight="1">
      <c r="A182" s="25"/>
      <c r="B182" s="26"/>
      <c r="C182" s="25"/>
      <c r="D182" s="26"/>
      <c r="E182" s="26"/>
      <c r="F182" s="27"/>
      <c r="G182" s="28"/>
      <c r="H182" s="28"/>
      <c r="I182" s="28"/>
      <c r="J182" s="28"/>
      <c r="K182" s="15"/>
      <c r="L182" s="15"/>
      <c r="M182" s="15"/>
      <c r="N182" s="15"/>
      <c r="O182" s="15"/>
      <c r="P182" s="15"/>
      <c r="Q182" s="15"/>
      <c r="R182" s="15"/>
    </row>
    <row r="183" spans="1:18">
      <c r="A183" s="25"/>
      <c r="B183" s="26"/>
      <c r="C183" s="25"/>
      <c r="D183" s="26"/>
      <c r="E183" s="26"/>
      <c r="F183" s="27"/>
      <c r="G183" s="28"/>
      <c r="H183" s="28"/>
      <c r="I183" s="28"/>
      <c r="J183" s="28"/>
      <c r="K183" s="15"/>
      <c r="L183" s="15"/>
      <c r="M183" s="15"/>
      <c r="N183" s="15"/>
      <c r="O183" s="15"/>
      <c r="P183" s="15"/>
      <c r="Q183" s="15"/>
      <c r="R183" s="15"/>
    </row>
    <row r="184" spans="1:18">
      <c r="A184" s="25"/>
      <c r="B184" s="26"/>
      <c r="C184" s="25"/>
      <c r="D184" s="26"/>
      <c r="E184" s="26"/>
      <c r="F184" s="27"/>
      <c r="G184" s="28"/>
      <c r="H184" s="28"/>
      <c r="I184" s="28"/>
      <c r="J184" s="28"/>
      <c r="K184" s="15"/>
      <c r="L184" s="15"/>
      <c r="M184" s="15"/>
      <c r="N184" s="15"/>
      <c r="O184" s="15"/>
      <c r="P184" s="15"/>
      <c r="Q184" s="15"/>
      <c r="R184" s="15"/>
    </row>
    <row r="185" spans="1:18">
      <c r="A185" s="25"/>
      <c r="B185" s="26"/>
      <c r="C185" s="25"/>
      <c r="D185" s="26"/>
      <c r="E185" s="26"/>
      <c r="F185" s="27"/>
      <c r="G185" s="28"/>
      <c r="H185" s="28"/>
      <c r="I185" s="28"/>
      <c r="J185" s="28"/>
      <c r="K185" s="15"/>
      <c r="L185" s="15"/>
      <c r="M185" s="15"/>
      <c r="N185" s="15"/>
      <c r="O185" s="15"/>
      <c r="P185" s="15"/>
      <c r="Q185" s="15"/>
      <c r="R185" s="15"/>
    </row>
    <row r="186" spans="1:18">
      <c r="A186" s="25"/>
      <c r="B186" s="26"/>
      <c r="C186" s="25"/>
      <c r="D186" s="26"/>
      <c r="E186" s="26"/>
      <c r="F186" s="27"/>
      <c r="G186" s="28"/>
      <c r="H186" s="28"/>
      <c r="I186" s="28"/>
      <c r="J186" s="28"/>
      <c r="K186" s="15"/>
      <c r="L186" s="15"/>
      <c r="M186" s="15"/>
      <c r="N186" s="15"/>
      <c r="O186" s="15"/>
      <c r="P186" s="15"/>
      <c r="Q186" s="15"/>
      <c r="R186" s="15"/>
    </row>
    <row r="187" spans="1:18">
      <c r="A187" s="25"/>
      <c r="B187" s="26"/>
      <c r="C187" s="25"/>
      <c r="D187" s="26"/>
      <c r="E187" s="26"/>
      <c r="F187" s="27"/>
      <c r="G187" s="28"/>
      <c r="H187" s="28"/>
      <c r="I187" s="28"/>
      <c r="J187" s="28"/>
      <c r="K187" s="15"/>
      <c r="L187" s="15"/>
      <c r="M187" s="15"/>
      <c r="N187" s="15"/>
      <c r="O187" s="15"/>
      <c r="P187" s="15"/>
      <c r="Q187" s="15"/>
      <c r="R187" s="15"/>
    </row>
    <row r="188" spans="1:18">
      <c r="A188" s="25"/>
      <c r="B188" s="26"/>
      <c r="C188" s="25"/>
      <c r="D188" s="26"/>
      <c r="E188" s="26"/>
      <c r="F188" s="27"/>
      <c r="G188" s="28"/>
      <c r="H188" s="28"/>
      <c r="I188" s="28"/>
      <c r="J188" s="28"/>
      <c r="K188" s="15"/>
      <c r="L188" s="15"/>
      <c r="M188" s="15"/>
      <c r="N188" s="15"/>
      <c r="O188" s="15"/>
      <c r="P188" s="15"/>
      <c r="Q188" s="15"/>
      <c r="R188" s="15"/>
    </row>
    <row r="189" spans="1:18">
      <c r="A189" s="23"/>
      <c r="B189" s="312"/>
      <c r="C189" s="312"/>
      <c r="D189" s="312"/>
      <c r="E189" s="312"/>
      <c r="F189" s="312"/>
      <c r="G189" s="312"/>
      <c r="H189" s="312"/>
      <c r="I189" s="24"/>
      <c r="J189" s="24"/>
      <c r="K189" s="15"/>
      <c r="L189" s="15"/>
      <c r="M189" s="15"/>
      <c r="N189" s="15"/>
      <c r="O189" s="15"/>
      <c r="P189" s="15"/>
      <c r="Q189" s="15"/>
      <c r="R189" s="15"/>
    </row>
    <row r="190" spans="1:18">
      <c r="A190" s="25"/>
      <c r="B190" s="26"/>
      <c r="C190" s="25"/>
      <c r="D190" s="26"/>
      <c r="E190" s="26"/>
      <c r="F190" s="27"/>
      <c r="G190" s="28"/>
      <c r="H190" s="28"/>
      <c r="I190" s="28"/>
      <c r="J190" s="28"/>
      <c r="K190" s="15"/>
      <c r="L190" s="15"/>
      <c r="M190" s="15"/>
      <c r="N190" s="15"/>
      <c r="O190" s="15"/>
      <c r="P190" s="15"/>
      <c r="Q190" s="15"/>
      <c r="R190" s="15"/>
    </row>
    <row r="191" spans="1:18">
      <c r="A191" s="25"/>
      <c r="B191" s="26"/>
      <c r="C191" s="25"/>
      <c r="D191" s="26"/>
      <c r="E191" s="26"/>
      <c r="F191" s="27"/>
      <c r="G191" s="28"/>
      <c r="H191" s="28"/>
      <c r="I191" s="28"/>
      <c r="J191" s="28"/>
      <c r="K191" s="15"/>
      <c r="L191" s="15"/>
      <c r="M191" s="15"/>
      <c r="N191" s="15"/>
      <c r="O191" s="15"/>
      <c r="P191" s="15"/>
      <c r="Q191" s="15"/>
      <c r="R191" s="15"/>
    </row>
    <row r="192" spans="1:18">
      <c r="A192" s="25"/>
      <c r="B192" s="26"/>
      <c r="C192" s="25"/>
      <c r="D192" s="26"/>
      <c r="E192" s="26"/>
      <c r="F192" s="27"/>
      <c r="G192" s="28"/>
      <c r="H192" s="28"/>
      <c r="I192" s="28"/>
      <c r="J192" s="28"/>
      <c r="K192" s="15"/>
      <c r="L192" s="15"/>
      <c r="M192" s="15"/>
      <c r="N192" s="15"/>
      <c r="O192" s="15"/>
      <c r="P192" s="15"/>
      <c r="Q192" s="15"/>
      <c r="R192" s="15"/>
    </row>
    <row r="193" spans="1:18">
      <c r="A193" s="25"/>
      <c r="B193" s="26"/>
      <c r="C193" s="25"/>
      <c r="D193" s="26"/>
      <c r="E193" s="26"/>
      <c r="F193" s="27"/>
      <c r="G193" s="28"/>
      <c r="H193" s="28"/>
      <c r="I193" s="28"/>
      <c r="J193" s="28"/>
      <c r="K193" s="15"/>
      <c r="L193" s="15"/>
      <c r="M193" s="15"/>
      <c r="N193" s="15"/>
      <c r="O193" s="15"/>
      <c r="P193" s="15"/>
      <c r="Q193" s="15"/>
      <c r="R193" s="15"/>
    </row>
    <row r="194" spans="1:18">
      <c r="A194" s="25"/>
      <c r="B194" s="26"/>
      <c r="C194" s="25"/>
      <c r="D194" s="26"/>
      <c r="E194" s="26"/>
      <c r="F194" s="27"/>
      <c r="G194" s="28"/>
      <c r="H194" s="28"/>
      <c r="I194" s="28"/>
      <c r="J194" s="28"/>
      <c r="K194" s="15"/>
      <c r="L194" s="15"/>
      <c r="M194" s="15"/>
      <c r="N194" s="15"/>
      <c r="O194" s="15"/>
      <c r="P194" s="15"/>
      <c r="Q194" s="15"/>
      <c r="R194" s="15"/>
    </row>
    <row r="195" spans="1:18">
      <c r="A195" s="25"/>
      <c r="B195" s="26"/>
      <c r="C195" s="25"/>
      <c r="D195" s="26"/>
      <c r="E195" s="26"/>
      <c r="F195" s="27"/>
      <c r="G195" s="28"/>
      <c r="H195" s="28"/>
      <c r="I195" s="28"/>
      <c r="J195" s="28"/>
      <c r="K195" s="15"/>
      <c r="L195" s="15"/>
      <c r="M195" s="15"/>
      <c r="N195" s="15"/>
      <c r="O195" s="15"/>
      <c r="P195" s="15"/>
      <c r="Q195" s="15"/>
      <c r="R195" s="15"/>
    </row>
    <row r="196" spans="1:18">
      <c r="A196" s="23"/>
      <c r="B196" s="312"/>
      <c r="C196" s="312"/>
      <c r="D196" s="312"/>
      <c r="E196" s="312"/>
      <c r="F196" s="312"/>
      <c r="G196" s="312"/>
      <c r="H196" s="312"/>
      <c r="I196" s="24"/>
      <c r="J196" s="24"/>
      <c r="K196" s="15"/>
      <c r="L196" s="15"/>
      <c r="M196" s="15"/>
      <c r="N196" s="15"/>
      <c r="O196" s="15"/>
      <c r="P196" s="15"/>
      <c r="Q196" s="15"/>
      <c r="R196" s="15"/>
    </row>
    <row r="197" spans="1:18">
      <c r="A197" s="25"/>
      <c r="B197" s="26"/>
      <c r="C197" s="25"/>
      <c r="D197" s="26"/>
      <c r="E197" s="26"/>
      <c r="F197" s="27"/>
      <c r="G197" s="29"/>
      <c r="H197" s="28"/>
      <c r="I197" s="28"/>
      <c r="J197" s="28"/>
      <c r="K197" s="15"/>
      <c r="L197" s="15"/>
      <c r="M197" s="15"/>
      <c r="N197" s="15"/>
      <c r="O197" s="15"/>
      <c r="P197" s="15"/>
      <c r="Q197" s="15"/>
      <c r="R197" s="15"/>
    </row>
    <row r="198" spans="1:18">
      <c r="A198" s="30"/>
      <c r="B198" s="30"/>
      <c r="C198" s="30"/>
      <c r="D198" s="30"/>
      <c r="E198" s="30"/>
      <c r="F198" s="30"/>
      <c r="G198" s="30"/>
      <c r="H198" s="313"/>
      <c r="I198" s="313"/>
      <c r="J198" s="24"/>
      <c r="K198" s="15"/>
      <c r="L198" s="15"/>
      <c r="M198" s="15"/>
      <c r="N198" s="15"/>
      <c r="O198" s="15"/>
      <c r="P198" s="15"/>
      <c r="Q198" s="15"/>
      <c r="R198" s="15"/>
    </row>
    <row r="199" spans="1:18">
      <c r="A199" s="30"/>
      <c r="B199" s="30"/>
      <c r="C199" s="30"/>
      <c r="D199" s="30"/>
      <c r="E199" s="30"/>
      <c r="F199" s="30"/>
      <c r="G199" s="30"/>
      <c r="H199" s="313"/>
      <c r="I199" s="313"/>
      <c r="J199" s="24"/>
      <c r="K199" s="15"/>
      <c r="L199" s="15"/>
      <c r="M199" s="15"/>
      <c r="N199" s="15"/>
      <c r="O199" s="15"/>
      <c r="P199" s="15"/>
      <c r="Q199" s="15"/>
      <c r="R199" s="15"/>
    </row>
    <row r="200" spans="1:18">
      <c r="A200" s="30"/>
      <c r="B200" s="30"/>
      <c r="C200" s="30"/>
      <c r="D200" s="30"/>
      <c r="E200" s="30"/>
      <c r="F200" s="30"/>
      <c r="G200" s="30"/>
      <c r="H200" s="313"/>
      <c r="I200" s="313"/>
      <c r="J200" s="24"/>
      <c r="K200" s="15"/>
      <c r="L200" s="15"/>
      <c r="M200" s="15"/>
      <c r="N200" s="15"/>
      <c r="O200" s="15"/>
      <c r="P200" s="15"/>
      <c r="Q200" s="15"/>
      <c r="R200" s="15"/>
    </row>
    <row r="201" spans="1:18">
      <c r="A201" s="314"/>
      <c r="B201" s="314"/>
      <c r="C201" s="314"/>
      <c r="D201" s="31"/>
      <c r="E201" s="314"/>
      <c r="F201" s="314"/>
      <c r="G201" s="314"/>
      <c r="H201" s="314"/>
      <c r="I201" s="314"/>
      <c r="J201" s="314"/>
      <c r="K201" s="15"/>
      <c r="L201" s="15"/>
      <c r="M201" s="15"/>
      <c r="N201" s="15"/>
      <c r="O201" s="15"/>
      <c r="P201" s="15"/>
      <c r="Q201" s="15"/>
      <c r="R201" s="15"/>
    </row>
    <row r="202" spans="1:18">
      <c r="A202" s="305"/>
      <c r="B202" s="305"/>
      <c r="C202" s="305"/>
      <c r="D202" s="305"/>
      <c r="E202" s="305"/>
      <c r="F202" s="305"/>
      <c r="G202" s="305"/>
      <c r="H202" s="305"/>
      <c r="I202" s="305"/>
      <c r="J202" s="305"/>
      <c r="K202" s="15"/>
      <c r="L202" s="15"/>
      <c r="M202" s="15"/>
      <c r="N202" s="15"/>
      <c r="O202" s="15"/>
      <c r="P202" s="15"/>
      <c r="Q202" s="15"/>
      <c r="R202" s="15"/>
    </row>
    <row r="203" spans="1:18">
      <c r="A203" s="305"/>
      <c r="B203" s="305"/>
      <c r="C203" s="305"/>
      <c r="D203" s="305"/>
      <c r="E203" s="305"/>
      <c r="F203" s="305"/>
      <c r="G203" s="305"/>
      <c r="H203" s="305"/>
      <c r="I203" s="305"/>
      <c r="J203" s="305"/>
      <c r="K203" s="15"/>
      <c r="L203" s="15"/>
      <c r="M203" s="15"/>
      <c r="N203" s="15"/>
      <c r="O203" s="15"/>
      <c r="P203" s="15"/>
      <c r="Q203" s="15"/>
      <c r="R203" s="15"/>
    </row>
    <row r="204" spans="1:18">
      <c r="A204" s="305"/>
      <c r="B204" s="305"/>
      <c r="C204" s="305"/>
      <c r="D204" s="305"/>
      <c r="E204" s="305"/>
      <c r="F204" s="305"/>
      <c r="G204" s="305"/>
      <c r="H204" s="305"/>
      <c r="I204" s="305"/>
      <c r="J204" s="305"/>
      <c r="K204" s="15"/>
      <c r="L204" s="15"/>
      <c r="M204" s="15"/>
      <c r="N204" s="15"/>
      <c r="O204" s="15"/>
      <c r="P204" s="15"/>
      <c r="Q204" s="15"/>
      <c r="R204" s="15"/>
    </row>
    <row r="205" spans="1:18">
      <c r="A205" s="305"/>
      <c r="B205" s="305"/>
      <c r="C205" s="305"/>
      <c r="D205" s="305"/>
      <c r="E205" s="305"/>
      <c r="F205" s="305"/>
      <c r="G205" s="305"/>
      <c r="H205" s="305"/>
      <c r="I205" s="305"/>
      <c r="J205" s="305"/>
      <c r="K205" s="15"/>
      <c r="L205" s="15"/>
      <c r="M205" s="15"/>
      <c r="N205" s="15"/>
      <c r="O205" s="15"/>
      <c r="P205" s="15"/>
      <c r="Q205" s="15"/>
      <c r="R205" s="15"/>
    </row>
    <row r="206" spans="1:18">
      <c r="A206" s="305"/>
      <c r="B206" s="305"/>
      <c r="C206" s="305"/>
      <c r="D206" s="305"/>
      <c r="E206" s="305"/>
      <c r="F206" s="305"/>
      <c r="G206" s="305"/>
      <c r="H206" s="305"/>
      <c r="I206" s="305"/>
      <c r="J206" s="305"/>
      <c r="K206" s="15"/>
      <c r="L206" s="15"/>
      <c r="M206" s="15"/>
      <c r="N206" s="15"/>
      <c r="O206" s="15"/>
      <c r="P206" s="15"/>
      <c r="Q206" s="15"/>
      <c r="R206" s="15"/>
    </row>
    <row r="207" spans="1:18">
      <c r="A207" s="305"/>
      <c r="B207" s="305"/>
      <c r="C207" s="305"/>
      <c r="D207" s="305"/>
      <c r="E207" s="305"/>
      <c r="F207" s="305"/>
      <c r="G207" s="305"/>
      <c r="H207" s="305"/>
      <c r="I207" s="305"/>
      <c r="J207" s="305"/>
      <c r="K207" s="15"/>
      <c r="L207" s="15"/>
      <c r="M207" s="15"/>
      <c r="N207" s="15"/>
      <c r="O207" s="15"/>
      <c r="P207" s="15"/>
      <c r="Q207" s="15"/>
      <c r="R207" s="15"/>
    </row>
    <row r="208" spans="1:18">
      <c r="A208" s="15"/>
      <c r="B208" s="15"/>
      <c r="C208" s="15"/>
      <c r="D208" s="15"/>
      <c r="E208" s="15"/>
      <c r="F208" s="15"/>
      <c r="G208" s="15"/>
      <c r="H208" s="15"/>
      <c r="I208" s="15"/>
      <c r="J208" s="15"/>
      <c r="K208" s="15"/>
      <c r="L208" s="15"/>
      <c r="M208" s="15"/>
      <c r="N208" s="15"/>
      <c r="O208" s="15"/>
      <c r="P208" s="15"/>
      <c r="Q208" s="15"/>
      <c r="R208" s="15"/>
    </row>
    <row r="209" spans="1:18">
      <c r="A209" s="15"/>
      <c r="B209" s="15"/>
      <c r="C209" s="15"/>
      <c r="D209" s="15"/>
      <c r="E209" s="15"/>
      <c r="F209" s="15"/>
      <c r="G209" s="15"/>
      <c r="H209" s="15"/>
      <c r="I209" s="15"/>
      <c r="J209" s="15"/>
      <c r="K209" s="15"/>
      <c r="L209" s="15"/>
      <c r="M209" s="15"/>
      <c r="N209" s="15"/>
      <c r="O209" s="15"/>
      <c r="P209" s="15"/>
      <c r="Q209" s="15"/>
      <c r="R209" s="15"/>
    </row>
    <row r="210" spans="1:18">
      <c r="A210" s="15"/>
      <c r="B210" s="15"/>
      <c r="C210" s="15"/>
      <c r="D210" s="15"/>
      <c r="E210" s="15"/>
      <c r="F210" s="15"/>
      <c r="G210" s="15"/>
      <c r="H210" s="15"/>
      <c r="I210" s="15"/>
      <c r="J210" s="15"/>
      <c r="K210" s="15"/>
      <c r="L210" s="15"/>
      <c r="M210" s="15"/>
      <c r="N210" s="15"/>
      <c r="O210" s="15"/>
      <c r="P210" s="15"/>
      <c r="Q210" s="15"/>
      <c r="R210" s="15"/>
    </row>
    <row r="211" spans="1:18">
      <c r="A211" s="15"/>
      <c r="B211" s="15"/>
      <c r="C211" s="15"/>
      <c r="D211" s="15"/>
      <c r="E211" s="15"/>
      <c r="F211" s="15"/>
      <c r="G211" s="15"/>
      <c r="H211" s="15"/>
      <c r="I211" s="15"/>
      <c r="J211" s="15"/>
      <c r="K211" s="15"/>
      <c r="L211" s="15"/>
      <c r="M211" s="15"/>
      <c r="N211" s="15"/>
      <c r="O211" s="15"/>
      <c r="P211" s="15"/>
      <c r="Q211" s="15"/>
      <c r="R211" s="15"/>
    </row>
    <row r="212" spans="1:18">
      <c r="A212" s="15"/>
      <c r="B212" s="15"/>
      <c r="C212" s="15"/>
      <c r="D212" s="15"/>
      <c r="E212" s="15"/>
      <c r="F212" s="15"/>
      <c r="G212" s="15"/>
      <c r="H212" s="15"/>
      <c r="I212" s="15"/>
      <c r="J212" s="15"/>
      <c r="K212" s="15"/>
      <c r="L212" s="15"/>
      <c r="M212" s="15"/>
      <c r="N212" s="15"/>
      <c r="O212" s="15"/>
      <c r="P212" s="15"/>
      <c r="Q212" s="15"/>
      <c r="R212" s="15"/>
    </row>
  </sheetData>
  <mergeCells count="126">
    <mergeCell ref="A145:C145"/>
    <mergeCell ref="A146:C146"/>
    <mergeCell ref="A144:C144"/>
    <mergeCell ref="C155:G155"/>
    <mergeCell ref="A156:D156"/>
    <mergeCell ref="A153:F153"/>
    <mergeCell ref="A147:C147"/>
    <mergeCell ref="A148:C148"/>
    <mergeCell ref="A149:C149"/>
    <mergeCell ref="A150:C150"/>
    <mergeCell ref="A151:C151"/>
    <mergeCell ref="A152:C152"/>
    <mergeCell ref="D170:D171"/>
    <mergeCell ref="E170:E171"/>
    <mergeCell ref="F170:F171"/>
    <mergeCell ref="A165:J165"/>
    <mergeCell ref="A166:D166"/>
    <mergeCell ref="E166:H166"/>
    <mergeCell ref="B167:D167"/>
    <mergeCell ref="E167:J167"/>
    <mergeCell ref="B168:D168"/>
    <mergeCell ref="E168:H168"/>
    <mergeCell ref="I168:J168"/>
    <mergeCell ref="A202:D207"/>
    <mergeCell ref="E202:J207"/>
    <mergeCell ref="A1:J1"/>
    <mergeCell ref="A2:D2"/>
    <mergeCell ref="E2:H2"/>
    <mergeCell ref="B196:H196"/>
    <mergeCell ref="H198:I198"/>
    <mergeCell ref="H199:I199"/>
    <mergeCell ref="H200:I200"/>
    <mergeCell ref="A201:C201"/>
    <mergeCell ref="E201:J201"/>
    <mergeCell ref="G170:H170"/>
    <mergeCell ref="I170:J170"/>
    <mergeCell ref="B172:H172"/>
    <mergeCell ref="B173:H173"/>
    <mergeCell ref="B179:H179"/>
    <mergeCell ref="B189:H189"/>
    <mergeCell ref="A169:D169"/>
    <mergeCell ref="E169:F169"/>
    <mergeCell ref="G169:H169"/>
    <mergeCell ref="I169:J169"/>
    <mergeCell ref="A170:A171"/>
    <mergeCell ref="B170:B171"/>
    <mergeCell ref="C170:C171"/>
    <mergeCell ref="B3:J3"/>
    <mergeCell ref="B4:J4"/>
    <mergeCell ref="A5:J5"/>
    <mergeCell ref="C134:G134"/>
    <mergeCell ref="C133:G133"/>
    <mergeCell ref="C130:G130"/>
    <mergeCell ref="A58:F58"/>
    <mergeCell ref="A61:F61"/>
    <mergeCell ref="A64:F64"/>
    <mergeCell ref="A68:D68"/>
    <mergeCell ref="A6:A7"/>
    <mergeCell ref="B6:B7"/>
    <mergeCell ref="H6:H7"/>
    <mergeCell ref="I6:I7"/>
    <mergeCell ref="J6:J7"/>
    <mergeCell ref="C21:G21"/>
    <mergeCell ref="C14:G14"/>
    <mergeCell ref="A25:D25"/>
    <mergeCell ref="A22:C22"/>
    <mergeCell ref="C86:G86"/>
    <mergeCell ref="C70:G70"/>
    <mergeCell ref="C54:G54"/>
    <mergeCell ref="C38:G38"/>
    <mergeCell ref="C32:G32"/>
    <mergeCell ref="C10:G10"/>
    <mergeCell ref="C9:G9"/>
    <mergeCell ref="C8:G8"/>
    <mergeCell ref="C6:G7"/>
    <mergeCell ref="A71:F71"/>
    <mergeCell ref="A74:F74"/>
    <mergeCell ref="A77:F77"/>
    <mergeCell ref="A80:F80"/>
    <mergeCell ref="A84:D84"/>
    <mergeCell ref="C31:G31"/>
    <mergeCell ref="A45:F45"/>
    <mergeCell ref="A48:F48"/>
    <mergeCell ref="A52:D52"/>
    <mergeCell ref="A55:F55"/>
    <mergeCell ref="A16:D16"/>
    <mergeCell ref="E16:H16"/>
    <mergeCell ref="A19:D19"/>
    <mergeCell ref="A15:J15"/>
    <mergeCell ref="C27:G27"/>
    <mergeCell ref="F158:J158"/>
    <mergeCell ref="F159:J164"/>
    <mergeCell ref="B128:C128"/>
    <mergeCell ref="A131:D131"/>
    <mergeCell ref="A158:E158"/>
    <mergeCell ref="A159:E164"/>
    <mergeCell ref="A90:F90"/>
    <mergeCell ref="A93:F93"/>
    <mergeCell ref="A96:F96"/>
    <mergeCell ref="A100:D100"/>
    <mergeCell ref="A103:D103"/>
    <mergeCell ref="A106:D106"/>
    <mergeCell ref="C123:G123"/>
    <mergeCell ref="C116:G116"/>
    <mergeCell ref="C109:G109"/>
    <mergeCell ref="C108:G108"/>
    <mergeCell ref="C105:G105"/>
    <mergeCell ref="A137:C137"/>
    <mergeCell ref="A138:C138"/>
    <mergeCell ref="A139:C139"/>
    <mergeCell ref="A140:C140"/>
    <mergeCell ref="A141:C141"/>
    <mergeCell ref="A142:C142"/>
    <mergeCell ref="A143:C143"/>
    <mergeCell ref="C102:G102"/>
    <mergeCell ref="C114:D114"/>
    <mergeCell ref="C121:D121"/>
    <mergeCell ref="A135:C135"/>
    <mergeCell ref="A136:C136"/>
    <mergeCell ref="A87:F87"/>
    <mergeCell ref="D22:F22"/>
    <mergeCell ref="A33:C33"/>
    <mergeCell ref="D33:F33"/>
    <mergeCell ref="A36:D36"/>
    <mergeCell ref="A39:F39"/>
    <mergeCell ref="A42:F42"/>
  </mergeCells>
  <phoneticPr fontId="12" type="noConversion"/>
  <pageMargins left="0.23622047244094491" right="0.23622047244094491" top="0.74803149606299213" bottom="0.74803149606299213" header="0.31496062992125984" footer="0.31496062992125984"/>
  <pageSetup paperSize="9" scale="81" fitToHeight="0" orientation="portrait" r:id="rId1"/>
  <headerFooter>
    <oddFooter>Página &amp;P de &amp;N</oddFooter>
  </headerFooter>
  <rowBreaks count="1" manualBreakCount="1">
    <brk id="132"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A4488-DC8E-40F8-A705-53CA56EF7E42}">
  <sheetPr>
    <tabColor rgb="FF00B050"/>
    <pageSetUpPr fitToPage="1"/>
  </sheetPr>
  <dimension ref="A1:H16"/>
  <sheetViews>
    <sheetView view="pageBreakPreview" zoomScaleNormal="100" zoomScaleSheetLayoutView="100" workbookViewId="0">
      <selection activeCell="B4" sqref="B4:H4"/>
    </sheetView>
  </sheetViews>
  <sheetFormatPr defaultRowHeight="14.4"/>
  <cols>
    <col min="1" max="1" width="8.6640625" customWidth="1"/>
    <col min="2" max="2" width="28.5546875" customWidth="1"/>
    <col min="3" max="3" width="21.44140625" customWidth="1"/>
    <col min="4" max="4" width="42.88671875" customWidth="1"/>
    <col min="5" max="5" width="22.33203125" customWidth="1"/>
    <col min="6" max="6" width="31.33203125" customWidth="1"/>
    <col min="7" max="7" width="15.6640625" customWidth="1"/>
    <col min="8" max="8" width="16.33203125" customWidth="1"/>
  </cols>
  <sheetData>
    <row r="1" spans="1:8" ht="21">
      <c r="A1" s="346" t="s">
        <v>182</v>
      </c>
      <c r="B1" s="347"/>
      <c r="C1" s="347"/>
      <c r="D1" s="347"/>
      <c r="E1" s="347"/>
      <c r="F1" s="347"/>
      <c r="G1" s="347"/>
      <c r="H1" s="348"/>
    </row>
    <row r="2" spans="1:8">
      <c r="A2" s="349" t="s">
        <v>71</v>
      </c>
      <c r="B2" s="350"/>
      <c r="C2" s="351"/>
      <c r="D2" s="349" t="s">
        <v>196</v>
      </c>
      <c r="E2" s="350"/>
      <c r="F2" s="350"/>
      <c r="G2" s="350"/>
      <c r="H2" s="351"/>
    </row>
    <row r="3" spans="1:8" ht="15" thickBot="1">
      <c r="A3" s="352" t="s">
        <v>80</v>
      </c>
      <c r="B3" s="353"/>
      <c r="C3" s="353"/>
      <c r="D3" s="353"/>
      <c r="E3" s="353"/>
      <c r="F3" s="353"/>
      <c r="G3" s="353"/>
      <c r="H3" s="354"/>
    </row>
    <row r="4" spans="1:8" ht="28.95" customHeight="1">
      <c r="A4" s="118" t="s">
        <v>91</v>
      </c>
      <c r="B4" s="355" t="s">
        <v>242</v>
      </c>
      <c r="C4" s="355"/>
      <c r="D4" s="355"/>
      <c r="E4" s="355"/>
      <c r="F4" s="355"/>
      <c r="G4" s="355"/>
      <c r="H4" s="356"/>
    </row>
    <row r="5" spans="1:8" ht="15" thickBot="1">
      <c r="A5" s="108" t="s">
        <v>0</v>
      </c>
      <c r="B5" s="109" t="s">
        <v>183</v>
      </c>
      <c r="C5" s="109" t="s">
        <v>184</v>
      </c>
      <c r="D5" s="109" t="s">
        <v>185</v>
      </c>
      <c r="E5" s="109" t="s">
        <v>186</v>
      </c>
      <c r="F5" s="109" t="s">
        <v>187</v>
      </c>
      <c r="G5" s="110" t="s">
        <v>188</v>
      </c>
      <c r="H5" s="111" t="s">
        <v>189</v>
      </c>
    </row>
    <row r="6" spans="1:8" ht="26.4">
      <c r="A6" s="112" t="s">
        <v>12</v>
      </c>
      <c r="B6" s="113" t="s">
        <v>190</v>
      </c>
      <c r="C6" s="113" t="s">
        <v>191</v>
      </c>
      <c r="D6" s="113" t="s">
        <v>192</v>
      </c>
      <c r="E6" s="114">
        <v>45320</v>
      </c>
      <c r="F6" s="113" t="s">
        <v>193</v>
      </c>
      <c r="G6" s="115" t="s">
        <v>93</v>
      </c>
      <c r="H6" s="116">
        <v>9135</v>
      </c>
    </row>
    <row r="7" spans="1:8" ht="26.4">
      <c r="A7" s="112" t="s">
        <v>24</v>
      </c>
      <c r="B7" s="113" t="s">
        <v>243</v>
      </c>
      <c r="C7" s="113" t="s">
        <v>244</v>
      </c>
      <c r="D7" s="113" t="s">
        <v>245</v>
      </c>
      <c r="E7" s="114">
        <v>45441</v>
      </c>
      <c r="F7" s="113" t="s">
        <v>246</v>
      </c>
      <c r="G7" s="115" t="s">
        <v>93</v>
      </c>
      <c r="H7" s="116">
        <f>5200+3800+1800</f>
        <v>10800</v>
      </c>
    </row>
    <row r="8" spans="1:8">
      <c r="A8" s="112" t="s">
        <v>52</v>
      </c>
      <c r="B8" s="113"/>
      <c r="C8" s="113"/>
      <c r="D8" s="113"/>
      <c r="E8" s="114"/>
      <c r="F8" s="113"/>
      <c r="G8" s="115"/>
      <c r="H8" s="116"/>
    </row>
    <row r="9" spans="1:8">
      <c r="A9" s="344" t="s">
        <v>194</v>
      </c>
      <c r="B9" s="345"/>
      <c r="C9" s="345"/>
      <c r="D9" s="345"/>
      <c r="E9" s="345"/>
      <c r="F9" s="345"/>
      <c r="G9" s="345"/>
      <c r="H9" s="117">
        <f>(AVERAGE(H6:H8))/1</f>
        <v>9967.5</v>
      </c>
    </row>
    <row r="10" spans="1:8">
      <c r="A10" s="330"/>
      <c r="B10" s="331"/>
      <c r="C10" s="331"/>
      <c r="D10" s="331"/>
      <c r="E10" s="331"/>
      <c r="F10" s="331"/>
      <c r="G10" s="332"/>
      <c r="H10" s="333"/>
    </row>
    <row r="11" spans="1:8" ht="13.2" customHeight="1">
      <c r="A11" s="334" t="s">
        <v>94</v>
      </c>
      <c r="B11" s="335"/>
      <c r="C11" s="335"/>
      <c r="D11" s="335"/>
      <c r="E11" s="336" t="s">
        <v>95</v>
      </c>
      <c r="F11" s="336"/>
      <c r="G11" s="336"/>
      <c r="H11" s="337"/>
    </row>
    <row r="12" spans="1:8" ht="32.25" customHeight="1">
      <c r="A12" s="338" t="s">
        <v>96</v>
      </c>
      <c r="B12" s="339"/>
      <c r="C12" s="339"/>
      <c r="D12" s="339"/>
      <c r="E12" s="339" t="s">
        <v>195</v>
      </c>
      <c r="F12" s="339"/>
      <c r="G12" s="339"/>
      <c r="H12" s="342"/>
    </row>
    <row r="13" spans="1:8">
      <c r="A13" s="338"/>
      <c r="B13" s="339"/>
      <c r="C13" s="339"/>
      <c r="D13" s="339"/>
      <c r="E13" s="339"/>
      <c r="F13" s="339"/>
      <c r="G13" s="339"/>
      <c r="H13" s="342"/>
    </row>
    <row r="14" spans="1:8">
      <c r="A14" s="338"/>
      <c r="B14" s="339"/>
      <c r="C14" s="339"/>
      <c r="D14" s="339"/>
      <c r="E14" s="339"/>
      <c r="F14" s="339"/>
      <c r="G14" s="339"/>
      <c r="H14" s="342"/>
    </row>
    <row r="15" spans="1:8">
      <c r="A15" s="338"/>
      <c r="B15" s="339"/>
      <c r="C15" s="339"/>
      <c r="D15" s="339"/>
      <c r="E15" s="339"/>
      <c r="F15" s="339"/>
      <c r="G15" s="339"/>
      <c r="H15" s="342"/>
    </row>
    <row r="16" spans="1:8" ht="15" thickBot="1">
      <c r="A16" s="340"/>
      <c r="B16" s="341"/>
      <c r="C16" s="341"/>
      <c r="D16" s="341"/>
      <c r="E16" s="341"/>
      <c r="F16" s="341"/>
      <c r="G16" s="341"/>
      <c r="H16" s="343"/>
    </row>
  </sheetData>
  <mergeCells count="11">
    <mergeCell ref="A9:G9"/>
    <mergeCell ref="A1:H1"/>
    <mergeCell ref="A2:C2"/>
    <mergeCell ref="D2:H2"/>
    <mergeCell ref="A3:H3"/>
    <mergeCell ref="B4:H4"/>
    <mergeCell ref="A10:H10"/>
    <mergeCell ref="A11:D11"/>
    <mergeCell ref="E11:H11"/>
    <mergeCell ref="A12:D16"/>
    <mergeCell ref="E12:H16"/>
  </mergeCells>
  <pageMargins left="0.25" right="0.25" top="0.75" bottom="0.75" header="0.3" footer="0.3"/>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outlinePr summaryBelow="0"/>
    <pageSetUpPr fitToPage="1"/>
  </sheetPr>
  <dimension ref="A1:L39"/>
  <sheetViews>
    <sheetView view="pageBreakPreview" zoomScaleNormal="100" zoomScaleSheetLayoutView="100" workbookViewId="0">
      <selection activeCell="L4" sqref="L4"/>
    </sheetView>
  </sheetViews>
  <sheetFormatPr defaultRowHeight="14.4"/>
  <cols>
    <col min="1" max="1" width="8.44140625" customWidth="1"/>
    <col min="2" max="2" width="13" customWidth="1"/>
    <col min="3" max="3" width="47.88671875" bestFit="1"/>
    <col min="4" max="4" width="10" customWidth="1"/>
    <col min="5" max="5" width="8.109375" customWidth="1"/>
    <col min="6" max="6" width="11.88671875" customWidth="1"/>
    <col min="7" max="7" width="15.44140625" customWidth="1"/>
    <col min="8" max="8" width="14" customWidth="1"/>
    <col min="9" max="9" width="12.5546875" bestFit="1" customWidth="1"/>
    <col min="10" max="10" width="13.88671875" customWidth="1"/>
    <col min="12" max="12" width="22.109375" customWidth="1"/>
  </cols>
  <sheetData>
    <row r="1" spans="1:12" ht="27" customHeight="1" thickBot="1">
      <c r="A1" s="306" t="s">
        <v>70</v>
      </c>
      <c r="B1" s="307"/>
      <c r="C1" s="307"/>
      <c r="D1" s="307"/>
      <c r="E1" s="307"/>
      <c r="F1" s="307"/>
      <c r="G1" s="307"/>
      <c r="H1" s="307"/>
      <c r="I1" s="307"/>
      <c r="J1" s="308"/>
    </row>
    <row r="2" spans="1:12" ht="20.100000000000001" customHeight="1">
      <c r="A2" s="309" t="s">
        <v>71</v>
      </c>
      <c r="B2" s="310"/>
      <c r="C2" s="310"/>
      <c r="D2" s="310"/>
      <c r="E2" s="311" t="s">
        <v>82</v>
      </c>
      <c r="F2" s="311"/>
      <c r="G2" s="311"/>
      <c r="H2" s="311"/>
      <c r="I2" s="1" t="s">
        <v>72</v>
      </c>
      <c r="J2" s="2">
        <v>45476</v>
      </c>
    </row>
    <row r="3" spans="1:12" ht="24.75" customHeight="1">
      <c r="A3" s="3" t="s">
        <v>73</v>
      </c>
      <c r="B3" s="289" t="s">
        <v>81</v>
      </c>
      <c r="C3" s="290"/>
      <c r="D3" s="373"/>
      <c r="E3" s="374" t="s">
        <v>74</v>
      </c>
      <c r="F3" s="374"/>
      <c r="G3" s="374"/>
      <c r="H3" s="374"/>
      <c r="I3" s="374"/>
      <c r="J3" s="375"/>
    </row>
    <row r="4" spans="1:12" ht="39.75" customHeight="1">
      <c r="A4" s="4" t="s">
        <v>75</v>
      </c>
      <c r="B4" s="289" t="s">
        <v>83</v>
      </c>
      <c r="C4" s="290"/>
      <c r="D4" s="373"/>
      <c r="E4" s="376" t="s">
        <v>76</v>
      </c>
      <c r="F4" s="376"/>
      <c r="G4" s="376"/>
      <c r="H4" s="376"/>
      <c r="I4" s="377" t="s">
        <v>77</v>
      </c>
      <c r="J4" s="378"/>
    </row>
    <row r="5" spans="1:12" ht="27.75" customHeight="1">
      <c r="A5" s="379" t="s">
        <v>78</v>
      </c>
      <c r="B5" s="380"/>
      <c r="C5" s="380"/>
      <c r="D5" s="381"/>
      <c r="E5" s="102" t="s">
        <v>79</v>
      </c>
      <c r="F5" s="107">
        <f>ROUND(BDI!K9,4)</f>
        <v>0.28289999999999998</v>
      </c>
      <c r="G5" s="103" t="s">
        <v>181</v>
      </c>
      <c r="H5" s="106">
        <f>ROUND(BDI!K24,4)</f>
        <v>0.2162</v>
      </c>
      <c r="I5" s="382">
        <v>0.04</v>
      </c>
      <c r="J5" s="383"/>
    </row>
    <row r="6" spans="1:12" ht="17.25" customHeight="1">
      <c r="A6" s="371" t="s">
        <v>0</v>
      </c>
      <c r="B6" s="301" t="s">
        <v>1</v>
      </c>
      <c r="C6" s="301" t="s">
        <v>2</v>
      </c>
      <c r="D6" s="301" t="s">
        <v>3</v>
      </c>
      <c r="E6" s="301" t="s">
        <v>4</v>
      </c>
      <c r="F6" s="301" t="s">
        <v>5</v>
      </c>
      <c r="G6" s="301" t="s">
        <v>6</v>
      </c>
      <c r="H6" s="301"/>
      <c r="I6" s="301" t="s">
        <v>7</v>
      </c>
      <c r="J6" s="372"/>
    </row>
    <row r="7" spans="1:12" ht="15" customHeight="1">
      <c r="A7" s="371"/>
      <c r="B7" s="301"/>
      <c r="C7" s="301"/>
      <c r="D7" s="301"/>
      <c r="E7" s="301"/>
      <c r="F7" s="301"/>
      <c r="G7" s="5" t="s">
        <v>8</v>
      </c>
      <c r="H7" s="5" t="s">
        <v>9</v>
      </c>
      <c r="I7" s="5" t="s">
        <v>8</v>
      </c>
      <c r="J7" s="157" t="s">
        <v>9</v>
      </c>
    </row>
    <row r="8" spans="1:12" ht="20.100000000000001" customHeight="1">
      <c r="A8" s="158" t="s">
        <v>10</v>
      </c>
      <c r="B8" s="384" t="s">
        <v>11</v>
      </c>
      <c r="C8" s="384"/>
      <c r="D8" s="384"/>
      <c r="E8" s="384"/>
      <c r="F8" s="384"/>
      <c r="G8" s="384"/>
      <c r="H8" s="384"/>
      <c r="I8" s="13">
        <f>I9+I14+I22+I27</f>
        <v>146547.16999999998</v>
      </c>
      <c r="J8" s="159">
        <f>J9+J14+J22+J27</f>
        <v>187325.12</v>
      </c>
    </row>
    <row r="9" spans="1:12" ht="15" customHeight="1">
      <c r="A9" s="160" t="s">
        <v>12</v>
      </c>
      <c r="B9" s="369" t="s">
        <v>13</v>
      </c>
      <c r="C9" s="369"/>
      <c r="D9" s="369"/>
      <c r="E9" s="369"/>
      <c r="F9" s="369"/>
      <c r="G9" s="369"/>
      <c r="H9" s="369"/>
      <c r="I9" s="7">
        <f>SUM(I10:I13)</f>
        <v>5676.75</v>
      </c>
      <c r="J9" s="161">
        <f>SUM(J10:J13)</f>
        <v>7282.8099999999995</v>
      </c>
    </row>
    <row r="10" spans="1:12" ht="68.400000000000006">
      <c r="A10" s="162" t="s">
        <v>14</v>
      </c>
      <c r="B10" s="9" t="s">
        <v>15</v>
      </c>
      <c r="C10" s="8" t="s">
        <v>16</v>
      </c>
      <c r="D10" s="9" t="s">
        <v>17</v>
      </c>
      <c r="E10" s="9" t="s">
        <v>18</v>
      </c>
      <c r="F10" s="41">
        <f>'MEM CALCULO'!J10</f>
        <v>4.5</v>
      </c>
      <c r="G10" s="10">
        <v>302.02999999999997</v>
      </c>
      <c r="H10" s="104">
        <f>ROUND(G10+(G10*$F$5),2)</f>
        <v>387.47</v>
      </c>
      <c r="I10" s="11">
        <f>ROUND(F10*G10,2)</f>
        <v>1359.14</v>
      </c>
      <c r="J10" s="163">
        <f>ROUND(F10*H10,2)</f>
        <v>1743.62</v>
      </c>
      <c r="L10" s="168">
        <f>H10*F10</f>
        <v>1743.6150000000002</v>
      </c>
    </row>
    <row r="11" spans="1:12" ht="22.8">
      <c r="A11" s="162" t="s">
        <v>19</v>
      </c>
      <c r="B11" s="9" t="s">
        <v>84</v>
      </c>
      <c r="C11" s="8" t="s">
        <v>85</v>
      </c>
      <c r="D11" s="9" t="s">
        <v>17</v>
      </c>
      <c r="E11" s="9" t="s">
        <v>34</v>
      </c>
      <c r="F11" s="41">
        <f>'MEM CALCULO'!J14</f>
        <v>46.58</v>
      </c>
      <c r="G11" s="10">
        <v>7.7</v>
      </c>
      <c r="H11" s="104">
        <f t="shared" ref="H11:H26" si="0">ROUND(G11+(G11*$F$5),2)</f>
        <v>9.8800000000000008</v>
      </c>
      <c r="I11" s="11">
        <f>ROUND(F11*G11,2)</f>
        <v>358.67</v>
      </c>
      <c r="J11" s="163">
        <f>ROUND(F11*H11,2)</f>
        <v>460.21</v>
      </c>
      <c r="L11" s="168">
        <f t="shared" ref="L11:L13" si="1">H11*F11</f>
        <v>460.21039999999999</v>
      </c>
    </row>
    <row r="12" spans="1:12" ht="34.200000000000003">
      <c r="A12" s="162" t="s">
        <v>22</v>
      </c>
      <c r="B12" s="9" t="s">
        <v>20</v>
      </c>
      <c r="C12" s="8" t="s">
        <v>21</v>
      </c>
      <c r="D12" s="9" t="s">
        <v>17</v>
      </c>
      <c r="E12" s="9" t="s">
        <v>18</v>
      </c>
      <c r="F12" s="41">
        <f>'MEM CALCULO'!J21</f>
        <v>31.05</v>
      </c>
      <c r="G12" s="10">
        <v>2.15</v>
      </c>
      <c r="H12" s="104">
        <f t="shared" si="0"/>
        <v>2.76</v>
      </c>
      <c r="I12" s="11">
        <f t="shared" ref="I12" si="2">ROUND(F12*G12,2)</f>
        <v>66.760000000000005</v>
      </c>
      <c r="J12" s="163">
        <f t="shared" ref="J12" si="3">ROUND(F12*H12,2)</f>
        <v>85.7</v>
      </c>
      <c r="L12" s="168">
        <f t="shared" si="1"/>
        <v>85.697999999999993</v>
      </c>
    </row>
    <row r="13" spans="1:12">
      <c r="A13" s="162" t="s">
        <v>248</v>
      </c>
      <c r="B13" s="9" t="s">
        <v>250</v>
      </c>
      <c r="C13" s="8" t="s">
        <v>249</v>
      </c>
      <c r="D13" s="9" t="s">
        <v>17</v>
      </c>
      <c r="E13" s="9" t="s">
        <v>251</v>
      </c>
      <c r="F13" s="41">
        <v>1</v>
      </c>
      <c r="G13" s="10">
        <v>3892.18</v>
      </c>
      <c r="H13" s="104">
        <f t="shared" ref="H13" si="4">ROUND(G13+(G13*$F$5),2)</f>
        <v>4993.28</v>
      </c>
      <c r="I13" s="11">
        <f t="shared" ref="I13" si="5">ROUND(F13*G13,2)</f>
        <v>3892.18</v>
      </c>
      <c r="J13" s="163">
        <f t="shared" ref="J13" si="6">ROUND(F13*H13,2)</f>
        <v>4993.28</v>
      </c>
      <c r="L13" s="168">
        <f t="shared" si="1"/>
        <v>4993.28</v>
      </c>
    </row>
    <row r="14" spans="1:12" ht="20.100000000000001" customHeight="1">
      <c r="A14" s="160" t="s">
        <v>24</v>
      </c>
      <c r="B14" s="369" t="s">
        <v>25</v>
      </c>
      <c r="C14" s="369"/>
      <c r="D14" s="369"/>
      <c r="E14" s="369"/>
      <c r="F14" s="369"/>
      <c r="G14" s="369"/>
      <c r="H14" s="369"/>
      <c r="I14" s="7">
        <f>SUM(I15:I21)</f>
        <v>10755.7</v>
      </c>
      <c r="J14" s="161">
        <f>SUM(J15:J21)</f>
        <v>13798.75</v>
      </c>
    </row>
    <row r="15" spans="1:12">
      <c r="A15" s="162" t="s">
        <v>26</v>
      </c>
      <c r="B15" s="9" t="s">
        <v>27</v>
      </c>
      <c r="C15" s="8" t="s">
        <v>28</v>
      </c>
      <c r="D15" s="9" t="s">
        <v>29</v>
      </c>
      <c r="E15" s="9" t="s">
        <v>30</v>
      </c>
      <c r="F15" s="41">
        <f>'MEM CALCULO'!J32</f>
        <v>37.599999999999994</v>
      </c>
      <c r="G15" s="10">
        <v>27.7</v>
      </c>
      <c r="H15" s="104">
        <f t="shared" si="0"/>
        <v>35.54</v>
      </c>
      <c r="I15" s="11">
        <f t="shared" ref="I15:I21" si="7">ROUND(F15*G15,2)</f>
        <v>1041.52</v>
      </c>
      <c r="J15" s="163">
        <f t="shared" ref="J15:J21" si="8">ROUND(F15*H15,2)</f>
        <v>1336.3</v>
      </c>
      <c r="L15" s="168">
        <f t="shared" ref="L15:L21" si="9">H15*F15</f>
        <v>1336.3039999999999</v>
      </c>
    </row>
    <row r="16" spans="1:12" ht="34.200000000000003">
      <c r="A16" s="162" t="s">
        <v>31</v>
      </c>
      <c r="B16" s="9" t="s">
        <v>32</v>
      </c>
      <c r="C16" s="8" t="s">
        <v>33</v>
      </c>
      <c r="D16" s="9" t="s">
        <v>17</v>
      </c>
      <c r="E16" s="9" t="s">
        <v>34</v>
      </c>
      <c r="F16" s="41">
        <f>'MEM CALCULO'!J38</f>
        <v>10.870000000000001</v>
      </c>
      <c r="G16" s="10">
        <v>81.52</v>
      </c>
      <c r="H16" s="104">
        <f t="shared" si="0"/>
        <v>104.58</v>
      </c>
      <c r="I16" s="11">
        <f t="shared" si="7"/>
        <v>886.12</v>
      </c>
      <c r="J16" s="163">
        <f t="shared" si="8"/>
        <v>1136.78</v>
      </c>
      <c r="L16" s="168">
        <f t="shared" si="9"/>
        <v>1136.7846000000002</v>
      </c>
    </row>
    <row r="17" spans="1:12" ht="22.8">
      <c r="A17" s="162" t="s">
        <v>35</v>
      </c>
      <c r="B17" s="9" t="s">
        <v>36</v>
      </c>
      <c r="C17" s="8" t="s">
        <v>37</v>
      </c>
      <c r="D17" s="9" t="s">
        <v>38</v>
      </c>
      <c r="E17" s="9" t="s">
        <v>39</v>
      </c>
      <c r="F17" s="41">
        <f>'MEM CALCULO'!J54</f>
        <v>19.939999999999998</v>
      </c>
      <c r="G17" s="10">
        <v>5.64</v>
      </c>
      <c r="H17" s="104">
        <f t="shared" si="0"/>
        <v>7.24</v>
      </c>
      <c r="I17" s="11">
        <f t="shared" si="7"/>
        <v>112.46</v>
      </c>
      <c r="J17" s="163">
        <f t="shared" si="8"/>
        <v>144.37</v>
      </c>
      <c r="L17" s="168">
        <f t="shared" si="9"/>
        <v>144.3656</v>
      </c>
    </row>
    <row r="18" spans="1:12" ht="34.200000000000003">
      <c r="A18" s="162" t="s">
        <v>40</v>
      </c>
      <c r="B18" s="9" t="s">
        <v>41</v>
      </c>
      <c r="C18" s="8" t="s">
        <v>42</v>
      </c>
      <c r="D18" s="9" t="s">
        <v>38</v>
      </c>
      <c r="E18" s="9" t="s">
        <v>43</v>
      </c>
      <c r="F18" s="41">
        <f>'MEM CALCULO'!J70</f>
        <v>0.5</v>
      </c>
      <c r="G18" s="10">
        <v>406.2</v>
      </c>
      <c r="H18" s="104">
        <f t="shared" si="0"/>
        <v>521.11</v>
      </c>
      <c r="I18" s="11">
        <f t="shared" si="7"/>
        <v>203.1</v>
      </c>
      <c r="J18" s="163">
        <f t="shared" si="8"/>
        <v>260.56</v>
      </c>
      <c r="L18" s="168">
        <f t="shared" si="9"/>
        <v>260.55500000000001</v>
      </c>
    </row>
    <row r="19" spans="1:12" ht="34.200000000000003">
      <c r="A19" s="162" t="s">
        <v>44</v>
      </c>
      <c r="B19" s="9" t="s">
        <v>89</v>
      </c>
      <c r="C19" s="8" t="s">
        <v>90</v>
      </c>
      <c r="D19" s="9" t="s">
        <v>17</v>
      </c>
      <c r="E19" s="9" t="s">
        <v>34</v>
      </c>
      <c r="F19" s="41">
        <f>'MEM CALCULO'!J86</f>
        <v>8.49</v>
      </c>
      <c r="G19" s="10">
        <v>712.17</v>
      </c>
      <c r="H19" s="104">
        <f t="shared" si="0"/>
        <v>913.64</v>
      </c>
      <c r="I19" s="11">
        <f t="shared" ref="I19" si="10">ROUND(F19*G19,2)</f>
        <v>6046.32</v>
      </c>
      <c r="J19" s="163">
        <f t="shared" ref="J19" si="11">ROUND(F19*H19,2)</f>
        <v>7756.8</v>
      </c>
      <c r="L19" s="168">
        <f t="shared" si="9"/>
        <v>7756.8036000000002</v>
      </c>
    </row>
    <row r="20" spans="1:12" ht="22.8">
      <c r="A20" s="162" t="s">
        <v>48</v>
      </c>
      <c r="B20" s="9" t="s">
        <v>45</v>
      </c>
      <c r="C20" s="8" t="s">
        <v>46</v>
      </c>
      <c r="D20" s="9" t="s">
        <v>38</v>
      </c>
      <c r="E20" s="9" t="s">
        <v>47</v>
      </c>
      <c r="F20" s="41">
        <f>'MEM CALCULO'!J102</f>
        <v>235.3</v>
      </c>
      <c r="G20" s="10">
        <v>7.04</v>
      </c>
      <c r="H20" s="104">
        <f t="shared" si="0"/>
        <v>9.0299999999999994</v>
      </c>
      <c r="I20" s="11">
        <f t="shared" si="7"/>
        <v>1656.51</v>
      </c>
      <c r="J20" s="163">
        <f t="shared" si="8"/>
        <v>2124.7600000000002</v>
      </c>
      <c r="L20" s="168">
        <f t="shared" si="9"/>
        <v>2124.759</v>
      </c>
    </row>
    <row r="21" spans="1:12" ht="22.8">
      <c r="A21" s="162" t="s">
        <v>51</v>
      </c>
      <c r="B21" s="9" t="s">
        <v>49</v>
      </c>
      <c r="C21" s="8" t="s">
        <v>50</v>
      </c>
      <c r="D21" s="9" t="s">
        <v>38</v>
      </c>
      <c r="E21" s="9" t="s">
        <v>47</v>
      </c>
      <c r="F21" s="41">
        <f>'MEM CALCULO'!J105</f>
        <v>98.5</v>
      </c>
      <c r="G21" s="10">
        <v>8.2200000000000006</v>
      </c>
      <c r="H21" s="104">
        <f t="shared" si="0"/>
        <v>10.55</v>
      </c>
      <c r="I21" s="11">
        <f t="shared" si="7"/>
        <v>809.67</v>
      </c>
      <c r="J21" s="163">
        <f t="shared" si="8"/>
        <v>1039.18</v>
      </c>
      <c r="L21" s="168">
        <f t="shared" si="9"/>
        <v>1039.1750000000002</v>
      </c>
    </row>
    <row r="22" spans="1:12" ht="20.100000000000001" customHeight="1">
      <c r="A22" s="160" t="s">
        <v>52</v>
      </c>
      <c r="B22" s="369" t="s">
        <v>53</v>
      </c>
      <c r="C22" s="369"/>
      <c r="D22" s="369"/>
      <c r="E22" s="369"/>
      <c r="F22" s="369"/>
      <c r="G22" s="369"/>
      <c r="H22" s="369"/>
      <c r="I22" s="7">
        <f>SUM(I23:I26)</f>
        <v>76538.909999999989</v>
      </c>
      <c r="J22" s="161">
        <f>SUM(J23:J26)</f>
        <v>98175.77</v>
      </c>
    </row>
    <row r="23" spans="1:12" ht="45.6">
      <c r="A23" s="162" t="s">
        <v>54</v>
      </c>
      <c r="B23" s="9" t="s">
        <v>55</v>
      </c>
      <c r="C23" s="8" t="s">
        <v>56</v>
      </c>
      <c r="D23" s="9" t="s">
        <v>17</v>
      </c>
      <c r="E23" s="9" t="s">
        <v>18</v>
      </c>
      <c r="F23" s="41">
        <f>'MEM CALCULO'!J109</f>
        <v>1.3199999999999998</v>
      </c>
      <c r="G23" s="10">
        <v>730.14</v>
      </c>
      <c r="H23" s="104">
        <f t="shared" si="0"/>
        <v>936.7</v>
      </c>
      <c r="I23" s="11">
        <f t="shared" ref="I23:I26" si="12">ROUND(F23*G23,2)</f>
        <v>963.78</v>
      </c>
      <c r="J23" s="163">
        <f t="shared" ref="J23:J26" si="13">ROUND(F23*H23,2)</f>
        <v>1236.44</v>
      </c>
      <c r="L23" s="168">
        <f t="shared" ref="L23:L26" si="14">H23*F23</f>
        <v>1236.444</v>
      </c>
    </row>
    <row r="24" spans="1:12">
      <c r="A24" s="162" t="s">
        <v>57</v>
      </c>
      <c r="B24" s="9" t="s">
        <v>58</v>
      </c>
      <c r="C24" s="8" t="s">
        <v>59</v>
      </c>
      <c r="D24" s="9" t="s">
        <v>17</v>
      </c>
      <c r="E24" s="9" t="s">
        <v>60</v>
      </c>
      <c r="F24" s="41">
        <f>'MEM CALCULO'!J116</f>
        <v>42.4</v>
      </c>
      <c r="G24" s="10">
        <v>13.46</v>
      </c>
      <c r="H24" s="105">
        <f>ROUND(G24+(G24*$H$5),2)</f>
        <v>16.37</v>
      </c>
      <c r="I24" s="11">
        <f t="shared" si="12"/>
        <v>570.70000000000005</v>
      </c>
      <c r="J24" s="163">
        <f t="shared" si="13"/>
        <v>694.09</v>
      </c>
      <c r="L24" s="168">
        <f t="shared" si="14"/>
        <v>694.08799999999997</v>
      </c>
    </row>
    <row r="25" spans="1:12" ht="22.8">
      <c r="A25" s="162" t="s">
        <v>61</v>
      </c>
      <c r="B25" s="9" t="s">
        <v>62</v>
      </c>
      <c r="C25" s="8" t="s">
        <v>63</v>
      </c>
      <c r="D25" s="9" t="s">
        <v>17</v>
      </c>
      <c r="E25" s="9" t="s">
        <v>23</v>
      </c>
      <c r="F25" s="41">
        <f>'MEM CALCULO'!J123</f>
        <v>80</v>
      </c>
      <c r="G25" s="10">
        <v>0.5</v>
      </c>
      <c r="H25" s="105">
        <f>ROUND(G25+(G25*$H$5),2)</f>
        <v>0.61</v>
      </c>
      <c r="I25" s="11">
        <f t="shared" si="12"/>
        <v>40</v>
      </c>
      <c r="J25" s="163">
        <f t="shared" si="13"/>
        <v>48.8</v>
      </c>
      <c r="L25" s="168">
        <f t="shared" si="14"/>
        <v>48.8</v>
      </c>
    </row>
    <row r="26" spans="1:12" ht="63.6" customHeight="1">
      <c r="A26" s="162" t="s">
        <v>64</v>
      </c>
      <c r="B26" s="9">
        <v>100775</v>
      </c>
      <c r="C26" s="8" t="s">
        <v>134</v>
      </c>
      <c r="D26" s="9" t="s">
        <v>38</v>
      </c>
      <c r="E26" s="9" t="s">
        <v>47</v>
      </c>
      <c r="F26" s="41">
        <f>'MEM CALCULO'!J130</f>
        <v>5930.73</v>
      </c>
      <c r="G26" s="10">
        <v>12.64</v>
      </c>
      <c r="H26" s="104">
        <f t="shared" si="0"/>
        <v>16.22</v>
      </c>
      <c r="I26" s="11">
        <f t="shared" si="12"/>
        <v>74964.429999999993</v>
      </c>
      <c r="J26" s="163">
        <f t="shared" si="13"/>
        <v>96196.44</v>
      </c>
      <c r="L26" s="168">
        <f t="shared" si="14"/>
        <v>96196.440599999987</v>
      </c>
    </row>
    <row r="27" spans="1:12" ht="20.100000000000001" customHeight="1">
      <c r="A27" s="160" t="s">
        <v>87</v>
      </c>
      <c r="B27" s="369" t="s">
        <v>86</v>
      </c>
      <c r="C27" s="369"/>
      <c r="D27" s="369"/>
      <c r="E27" s="369"/>
      <c r="F27" s="369"/>
      <c r="G27" s="369"/>
      <c r="H27" s="369"/>
      <c r="I27" s="7">
        <f>SUM(I28:I29)</f>
        <v>53575.81</v>
      </c>
      <c r="J27" s="161">
        <f>SUM(J28:J29)</f>
        <v>68067.789999999994</v>
      </c>
    </row>
    <row r="28" spans="1:12" ht="57">
      <c r="A28" s="162" t="s">
        <v>88</v>
      </c>
      <c r="B28" s="9" t="s">
        <v>211</v>
      </c>
      <c r="C28" s="8" t="s">
        <v>210</v>
      </c>
      <c r="D28" s="9" t="s">
        <v>212</v>
      </c>
      <c r="E28" s="9" t="s">
        <v>39</v>
      </c>
      <c r="F28" s="41">
        <f>'MEM CALCULO'!J134</f>
        <v>237.59</v>
      </c>
      <c r="G28" s="119">
        <f>CPU!I21</f>
        <v>183.5444</v>
      </c>
      <c r="H28" s="104">
        <f>ROUND(G28+(G28*$F$5),2)</f>
        <v>235.47</v>
      </c>
      <c r="I28" s="11">
        <f t="shared" ref="I28" si="15">ROUND(F28*G28,2)</f>
        <v>43608.31</v>
      </c>
      <c r="J28" s="163">
        <f t="shared" ref="J28" si="16">ROUND(F28*H28,2)</f>
        <v>55945.32</v>
      </c>
      <c r="L28" s="168">
        <f t="shared" ref="L28:L29" si="17">H28*F28</f>
        <v>55945.317300000002</v>
      </c>
    </row>
    <row r="29" spans="1:12">
      <c r="A29" s="162" t="s">
        <v>207</v>
      </c>
      <c r="B29" s="9" t="s">
        <v>92</v>
      </c>
      <c r="C29" s="8" t="str">
        <f>COTACOES!B4</f>
        <v>FORNECIMENTO E INSTALAÇÃO DE LETREIRO EM CAIXA</v>
      </c>
      <c r="D29" s="9" t="str">
        <f>COTACOES!A4</f>
        <v>COT-001</v>
      </c>
      <c r="E29" s="9" t="s">
        <v>93</v>
      </c>
      <c r="F29" s="41">
        <f>'MEM CALCULO'!J155</f>
        <v>1</v>
      </c>
      <c r="G29" s="119">
        <f>COTACOES!H9</f>
        <v>9967.5</v>
      </c>
      <c r="H29" s="105">
        <f>ROUND(G29+(G29*$H$5),2)</f>
        <v>12122.47</v>
      </c>
      <c r="I29" s="11">
        <f t="shared" ref="I29" si="18">ROUND(F29*G29,2)</f>
        <v>9967.5</v>
      </c>
      <c r="J29" s="163">
        <f t="shared" ref="J29" si="19">ROUND(F29*H29,2)</f>
        <v>12122.47</v>
      </c>
      <c r="L29" s="168">
        <f t="shared" si="17"/>
        <v>12122.47</v>
      </c>
    </row>
    <row r="30" spans="1:12" ht="12" customHeight="1">
      <c r="A30" s="164"/>
      <c r="B30" s="165"/>
      <c r="C30" s="165"/>
      <c r="D30" s="165"/>
      <c r="E30" s="165"/>
      <c r="F30" s="165"/>
      <c r="G30" s="165"/>
      <c r="H30" s="370" t="s">
        <v>65</v>
      </c>
      <c r="I30" s="370"/>
      <c r="J30" s="166">
        <f>ROUND(J32-J31,2)</f>
        <v>40777.949999999997</v>
      </c>
    </row>
    <row r="31" spans="1:12" ht="12.75" customHeight="1">
      <c r="A31" s="164"/>
      <c r="B31" s="165"/>
      <c r="C31" s="165"/>
      <c r="D31" s="165"/>
      <c r="E31" s="165"/>
      <c r="F31" s="165"/>
      <c r="G31" s="165"/>
      <c r="H31" s="370" t="s">
        <v>66</v>
      </c>
      <c r="I31" s="370"/>
      <c r="J31" s="167">
        <f>I9+I14+I22+I27</f>
        <v>146547.16999999998</v>
      </c>
      <c r="L31" s="169">
        <f>SUM(L10:L29)</f>
        <v>187325.11009999999</v>
      </c>
    </row>
    <row r="32" spans="1:12" ht="15" customHeight="1" thickBot="1">
      <c r="A32" s="164"/>
      <c r="B32" s="165"/>
      <c r="C32" s="165"/>
      <c r="D32" s="165"/>
      <c r="E32" s="165"/>
      <c r="F32" s="165"/>
      <c r="G32" s="165"/>
      <c r="H32" s="370" t="s">
        <v>67</v>
      </c>
      <c r="I32" s="370"/>
      <c r="J32" s="167">
        <f>J27+J22+J14+J9</f>
        <v>187325.12</v>
      </c>
    </row>
    <row r="33" spans="1:10" ht="15" customHeight="1">
      <c r="A33" s="246" t="s">
        <v>94</v>
      </c>
      <c r="B33" s="247"/>
      <c r="C33" s="247"/>
      <c r="D33" s="14"/>
      <c r="E33" s="246" t="s">
        <v>95</v>
      </c>
      <c r="F33" s="247"/>
      <c r="G33" s="247"/>
      <c r="H33" s="247"/>
      <c r="I33" s="247"/>
      <c r="J33" s="248"/>
    </row>
    <row r="34" spans="1:10" ht="41.4" customHeight="1">
      <c r="A34" s="357" t="s">
        <v>96</v>
      </c>
      <c r="B34" s="358"/>
      <c r="C34" s="358"/>
      <c r="D34" s="359"/>
      <c r="E34" s="363" t="s">
        <v>97</v>
      </c>
      <c r="F34" s="364"/>
      <c r="G34" s="364"/>
      <c r="H34" s="364"/>
      <c r="I34" s="364"/>
      <c r="J34" s="365"/>
    </row>
    <row r="35" spans="1:10" ht="5.25" customHeight="1">
      <c r="A35" s="357"/>
      <c r="B35" s="358"/>
      <c r="C35" s="358"/>
      <c r="D35" s="359"/>
      <c r="E35" s="363"/>
      <c r="F35" s="364"/>
      <c r="G35" s="364"/>
      <c r="H35" s="364"/>
      <c r="I35" s="364"/>
      <c r="J35" s="365"/>
    </row>
    <row r="36" spans="1:10">
      <c r="A36" s="357"/>
      <c r="B36" s="358"/>
      <c r="C36" s="358"/>
      <c r="D36" s="359"/>
      <c r="E36" s="363"/>
      <c r="F36" s="364"/>
      <c r="G36" s="364"/>
      <c r="H36" s="364"/>
      <c r="I36" s="364"/>
      <c r="J36" s="365"/>
    </row>
    <row r="37" spans="1:10" ht="6.75" customHeight="1">
      <c r="A37" s="357"/>
      <c r="B37" s="358"/>
      <c r="C37" s="358"/>
      <c r="D37" s="359"/>
      <c r="E37" s="363"/>
      <c r="F37" s="364"/>
      <c r="G37" s="364"/>
      <c r="H37" s="364"/>
      <c r="I37" s="364"/>
      <c r="J37" s="365"/>
    </row>
    <row r="38" spans="1:10" ht="6.75" customHeight="1">
      <c r="A38" s="357"/>
      <c r="B38" s="358"/>
      <c r="C38" s="358"/>
      <c r="D38" s="359"/>
      <c r="E38" s="363"/>
      <c r="F38" s="364"/>
      <c r="G38" s="364"/>
      <c r="H38" s="364"/>
      <c r="I38" s="364"/>
      <c r="J38" s="365"/>
    </row>
    <row r="39" spans="1:10" ht="11.25" customHeight="1" thickBot="1">
      <c r="A39" s="360"/>
      <c r="B39" s="361"/>
      <c r="C39" s="361"/>
      <c r="D39" s="362"/>
      <c r="E39" s="366"/>
      <c r="F39" s="367"/>
      <c r="G39" s="367"/>
      <c r="H39" s="367"/>
      <c r="I39" s="367"/>
      <c r="J39" s="368"/>
    </row>
  </sheetData>
  <mergeCells count="30">
    <mergeCell ref="A5:D5"/>
    <mergeCell ref="I5:J5"/>
    <mergeCell ref="B8:H8"/>
    <mergeCell ref="B9:H9"/>
    <mergeCell ref="B14:H14"/>
    <mergeCell ref="A1:J1"/>
    <mergeCell ref="A6:A7"/>
    <mergeCell ref="B6:B7"/>
    <mergeCell ref="C6:C7"/>
    <mergeCell ref="D6:D7"/>
    <mergeCell ref="E6:E7"/>
    <mergeCell ref="F6:F7"/>
    <mergeCell ref="G6:H6"/>
    <mergeCell ref="I6:J6"/>
    <mergeCell ref="A2:D2"/>
    <mergeCell ref="E2:H2"/>
    <mergeCell ref="B3:D3"/>
    <mergeCell ref="E3:J3"/>
    <mergeCell ref="B4:D4"/>
    <mergeCell ref="E4:H4"/>
    <mergeCell ref="I4:J4"/>
    <mergeCell ref="A33:C33"/>
    <mergeCell ref="E33:J33"/>
    <mergeCell ref="A34:D39"/>
    <mergeCell ref="E34:J39"/>
    <mergeCell ref="B22:H22"/>
    <mergeCell ref="H30:I30"/>
    <mergeCell ref="B27:H27"/>
    <mergeCell ref="H31:I31"/>
    <mergeCell ref="H32:I32"/>
  </mergeCells>
  <phoneticPr fontId="12" type="noConversion"/>
  <pageMargins left="0.7" right="0.7" top="0.75" bottom="0.75" header="0.3" footer="0.3"/>
  <pageSetup paperSize="9" scale="84" fitToHeight="0" orientation="landscape" r:id="rId1"/>
  <rowBreaks count="1" manualBreakCount="1">
    <brk id="21"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D9449-3E07-4055-A565-C6D20079C230}">
  <sheetPr>
    <tabColor rgb="FF00B050"/>
    <pageSetUpPr fitToPage="1"/>
  </sheetPr>
  <dimension ref="A1:J29"/>
  <sheetViews>
    <sheetView view="pageBreakPreview" zoomScaleNormal="115" zoomScaleSheetLayoutView="100" workbookViewId="0">
      <selection activeCell="B6" sqref="B6:I6"/>
    </sheetView>
  </sheetViews>
  <sheetFormatPr defaultRowHeight="14.4"/>
  <cols>
    <col min="1" max="9" width="18.88671875" customWidth="1"/>
  </cols>
  <sheetData>
    <row r="1" spans="1:10" ht="27.75" customHeight="1">
      <c r="A1" s="385" t="s">
        <v>218</v>
      </c>
      <c r="B1" s="386"/>
      <c r="C1" s="386"/>
      <c r="D1" s="386"/>
      <c r="E1" s="386"/>
      <c r="F1" s="386"/>
      <c r="G1" s="386"/>
      <c r="H1" s="386"/>
      <c r="I1" s="387"/>
      <c r="J1" s="156"/>
    </row>
    <row r="2" spans="1:10">
      <c r="A2" s="397" t="str">
        <f>[1]ORÇAMENTO!A2</f>
        <v>PREFEITURA MUNICIPAL DE JURAMENTO - MG</v>
      </c>
      <c r="B2" s="398"/>
      <c r="C2" s="398"/>
      <c r="D2" s="398"/>
      <c r="E2" s="398"/>
      <c r="F2" s="398"/>
      <c r="G2" s="399"/>
      <c r="H2" s="120" t="s">
        <v>72</v>
      </c>
      <c r="I2" s="136">
        <v>45476</v>
      </c>
    </row>
    <row r="3" spans="1:10">
      <c r="A3" s="137" t="s">
        <v>73</v>
      </c>
      <c r="B3" s="400" t="str">
        <f>ORÇAMENTO!B3</f>
        <v>CONSTRUÇÃO DO PÓRTICO DE ENTRADA DO MUNICÍPIO DE JURAMENTO-MG.</v>
      </c>
      <c r="C3" s="400"/>
      <c r="D3" s="400"/>
      <c r="E3" s="400"/>
      <c r="F3" s="400"/>
      <c r="G3" s="401"/>
      <c r="H3" s="402" t="s">
        <v>82</v>
      </c>
      <c r="I3" s="403"/>
    </row>
    <row r="4" spans="1:10">
      <c r="A4" s="137" t="s">
        <v>75</v>
      </c>
      <c r="B4" s="400" t="str">
        <f>ORÇAMENTO!B4</f>
        <v>RUA ANTONIO CARLOS MAIA - MG-308 NA SEDE DO MUNICIPIO DE JURAMENTO-MG</v>
      </c>
      <c r="C4" s="400"/>
      <c r="D4" s="400"/>
      <c r="E4" s="400"/>
      <c r="F4" s="400"/>
      <c r="G4" s="401"/>
      <c r="H4" s="404">
        <f>ORÇAMENTO!J32</f>
        <v>187325.12</v>
      </c>
      <c r="I4" s="405"/>
    </row>
    <row r="5" spans="1:10">
      <c r="A5" s="170"/>
      <c r="B5" s="15"/>
      <c r="C5" s="15"/>
      <c r="D5" s="15"/>
      <c r="E5" s="15"/>
      <c r="F5" s="15"/>
      <c r="G5" s="15"/>
      <c r="H5" s="15"/>
      <c r="I5" s="171"/>
    </row>
    <row r="6" spans="1:10" ht="29.25" customHeight="1">
      <c r="A6" s="172" t="s">
        <v>212</v>
      </c>
      <c r="B6" s="422" t="s">
        <v>219</v>
      </c>
      <c r="C6" s="423"/>
      <c r="D6" s="423"/>
      <c r="E6" s="423"/>
      <c r="F6" s="423"/>
      <c r="G6" s="423"/>
      <c r="H6" s="423"/>
      <c r="I6" s="424"/>
    </row>
    <row r="7" spans="1:10">
      <c r="A7" s="425" t="s">
        <v>220</v>
      </c>
      <c r="B7" s="426"/>
      <c r="C7" s="426"/>
      <c r="D7" s="427"/>
      <c r="E7" s="150" t="s">
        <v>3</v>
      </c>
      <c r="F7" s="150" t="s">
        <v>4</v>
      </c>
      <c r="G7" s="150" t="s">
        <v>221</v>
      </c>
      <c r="H7" s="150" t="s">
        <v>222</v>
      </c>
      <c r="I7" s="173" t="s">
        <v>172</v>
      </c>
    </row>
    <row r="8" spans="1:10" ht="27.75" customHeight="1">
      <c r="A8" s="174" t="s">
        <v>223</v>
      </c>
      <c r="B8" s="394" t="s">
        <v>224</v>
      </c>
      <c r="C8" s="394"/>
      <c r="D8" s="394"/>
      <c r="E8" s="151" t="s">
        <v>17</v>
      </c>
      <c r="F8" s="151" t="s">
        <v>225</v>
      </c>
      <c r="G8" s="152">
        <v>0.1</v>
      </c>
      <c r="H8" s="153">
        <v>46.44</v>
      </c>
      <c r="I8" s="175">
        <v>4.6399999999999997</v>
      </c>
    </row>
    <row r="9" spans="1:10" ht="15.75" customHeight="1">
      <c r="A9" s="174" t="s">
        <v>226</v>
      </c>
      <c r="B9" s="395" t="s">
        <v>227</v>
      </c>
      <c r="C9" s="395"/>
      <c r="D9" s="395"/>
      <c r="E9" s="151" t="s">
        <v>17</v>
      </c>
      <c r="F9" s="151" t="s">
        <v>225</v>
      </c>
      <c r="G9" s="152">
        <v>2.5000000000000001E-2</v>
      </c>
      <c r="H9" s="153">
        <v>27.4</v>
      </c>
      <c r="I9" s="175">
        <v>0.69</v>
      </c>
    </row>
    <row r="10" spans="1:10">
      <c r="A10" s="174" t="s">
        <v>254</v>
      </c>
      <c r="B10" s="395" t="s">
        <v>253</v>
      </c>
      <c r="C10" s="395"/>
      <c r="D10" s="395"/>
      <c r="E10" s="151" t="s">
        <v>255</v>
      </c>
      <c r="F10" s="151" t="s">
        <v>225</v>
      </c>
      <c r="G10" s="152">
        <v>0.18</v>
      </c>
      <c r="H10" s="153">
        <v>80.08</v>
      </c>
      <c r="I10" s="175">
        <f>H10*G10</f>
        <v>14.414399999999999</v>
      </c>
    </row>
    <row r="11" spans="1:10">
      <c r="A11" s="176"/>
      <c r="B11" s="154"/>
      <c r="C11" s="154"/>
      <c r="D11" s="154"/>
      <c r="E11" s="154"/>
      <c r="F11" s="154"/>
      <c r="G11" s="388" t="s">
        <v>228</v>
      </c>
      <c r="H11" s="388"/>
      <c r="I11" s="177">
        <f>SUM(I8:I10)</f>
        <v>19.744399999999999</v>
      </c>
    </row>
    <row r="12" spans="1:10" ht="15" customHeight="1">
      <c r="A12" s="425" t="s">
        <v>229</v>
      </c>
      <c r="B12" s="426"/>
      <c r="C12" s="426"/>
      <c r="D12" s="427"/>
      <c r="E12" s="150" t="s">
        <v>3</v>
      </c>
      <c r="F12" s="150" t="s">
        <v>4</v>
      </c>
      <c r="G12" s="150" t="s">
        <v>221</v>
      </c>
      <c r="H12" s="150" t="s">
        <v>222</v>
      </c>
      <c r="I12" s="173" t="s">
        <v>172</v>
      </c>
    </row>
    <row r="13" spans="1:10" ht="16.5" customHeight="1">
      <c r="A13" s="174" t="s">
        <v>230</v>
      </c>
      <c r="B13" s="396" t="s">
        <v>231</v>
      </c>
      <c r="C13" s="396"/>
      <c r="D13" s="396"/>
      <c r="E13" s="151" t="s">
        <v>17</v>
      </c>
      <c r="F13" s="151" t="s">
        <v>232</v>
      </c>
      <c r="G13" s="152">
        <v>0.3</v>
      </c>
      <c r="H13" s="153">
        <v>21.64</v>
      </c>
      <c r="I13" s="175">
        <v>6.49</v>
      </c>
    </row>
    <row r="14" spans="1:10" ht="15" customHeight="1">
      <c r="A14" s="174" t="s">
        <v>233</v>
      </c>
      <c r="B14" s="395" t="s">
        <v>234</v>
      </c>
      <c r="C14" s="395"/>
      <c r="D14" s="395"/>
      <c r="E14" s="151" t="s">
        <v>17</v>
      </c>
      <c r="F14" s="151" t="s">
        <v>232</v>
      </c>
      <c r="G14" s="152">
        <v>0.3</v>
      </c>
      <c r="H14" s="153">
        <v>25.87</v>
      </c>
      <c r="I14" s="175">
        <v>7.76</v>
      </c>
    </row>
    <row r="15" spans="1:10">
      <c r="A15" s="176"/>
      <c r="B15" s="154"/>
      <c r="C15" s="154"/>
      <c r="D15" s="154"/>
      <c r="E15" s="154"/>
      <c r="F15" s="154"/>
      <c r="G15" s="388" t="s">
        <v>235</v>
      </c>
      <c r="H15" s="388"/>
      <c r="I15" s="177">
        <v>14.25</v>
      </c>
    </row>
    <row r="16" spans="1:10">
      <c r="A16" s="392" t="s">
        <v>236</v>
      </c>
      <c r="B16" s="393"/>
      <c r="C16" s="149"/>
      <c r="D16" s="149"/>
      <c r="E16" s="150" t="s">
        <v>3</v>
      </c>
      <c r="F16" s="150" t="s">
        <v>4</v>
      </c>
      <c r="G16" s="150" t="s">
        <v>221</v>
      </c>
      <c r="H16" s="150" t="s">
        <v>222</v>
      </c>
      <c r="I16" s="173" t="s">
        <v>172</v>
      </c>
    </row>
    <row r="17" spans="1:9" ht="40.5" customHeight="1">
      <c r="A17" s="174" t="s">
        <v>209</v>
      </c>
      <c r="B17" s="394" t="s">
        <v>208</v>
      </c>
      <c r="C17" s="394"/>
      <c r="D17" s="394"/>
      <c r="E17" s="151" t="s">
        <v>17</v>
      </c>
      <c r="F17" s="151" t="s">
        <v>18</v>
      </c>
      <c r="G17" s="152">
        <v>1.01</v>
      </c>
      <c r="H17" s="153">
        <v>104.47</v>
      </c>
      <c r="I17" s="175">
        <v>105.51</v>
      </c>
    </row>
    <row r="18" spans="1:9" ht="25.5" customHeight="1">
      <c r="A18" s="174" t="s">
        <v>237</v>
      </c>
      <c r="B18" s="395" t="s">
        <v>238</v>
      </c>
      <c r="C18" s="395"/>
      <c r="D18" s="395"/>
      <c r="E18" s="151" t="s">
        <v>17</v>
      </c>
      <c r="F18" s="151" t="s">
        <v>239</v>
      </c>
      <c r="G18" s="152">
        <v>5.2</v>
      </c>
      <c r="H18" s="153">
        <v>8.4700000000000006</v>
      </c>
      <c r="I18" s="175">
        <v>44.04</v>
      </c>
    </row>
    <row r="19" spans="1:9">
      <c r="A19" s="178"/>
      <c r="B19" s="155"/>
      <c r="C19" s="155"/>
      <c r="D19" s="155"/>
      <c r="E19" s="155"/>
      <c r="F19" s="155"/>
      <c r="G19" s="389" t="s">
        <v>240</v>
      </c>
      <c r="H19" s="389"/>
      <c r="I19" s="179">
        <v>149.55000000000001</v>
      </c>
    </row>
    <row r="20" spans="1:9">
      <c r="A20" s="176"/>
      <c r="B20" s="154"/>
      <c r="C20" s="154"/>
      <c r="D20" s="154"/>
      <c r="E20" s="154"/>
      <c r="F20" s="154"/>
      <c r="G20" s="390"/>
      <c r="H20" s="390"/>
      <c r="I20" s="391"/>
    </row>
    <row r="21" spans="1:9">
      <c r="A21" s="176"/>
      <c r="B21" s="154"/>
      <c r="C21" s="154"/>
      <c r="D21" s="154"/>
      <c r="E21" s="154"/>
      <c r="F21" s="154"/>
      <c r="G21" s="406" t="s">
        <v>241</v>
      </c>
      <c r="H21" s="406"/>
      <c r="I21" s="180">
        <f>I19+I15+I11</f>
        <v>183.5444</v>
      </c>
    </row>
    <row r="22" spans="1:9" ht="15" thickBot="1">
      <c r="A22" s="170"/>
      <c r="B22" s="15"/>
      <c r="C22" s="15"/>
      <c r="D22" s="15"/>
      <c r="E22" s="15"/>
      <c r="F22" s="15"/>
      <c r="G22" s="15"/>
      <c r="H22" s="15"/>
      <c r="I22" s="171"/>
    </row>
    <row r="23" spans="1:9" ht="14.4" customHeight="1">
      <c r="A23" s="407" t="s">
        <v>94</v>
      </c>
      <c r="B23" s="408"/>
      <c r="C23" s="408"/>
      <c r="D23" s="409"/>
      <c r="E23" s="407" t="s">
        <v>95</v>
      </c>
      <c r="F23" s="408"/>
      <c r="G23" s="408"/>
      <c r="H23" s="408"/>
      <c r="I23" s="409"/>
    </row>
    <row r="24" spans="1:9" ht="14.4" customHeight="1">
      <c r="A24" s="416" t="str">
        <f>CRONOGRAMA!A22</f>
        <v>___________________________________
GERALDO DIAS PEREIRA JÚNIOR
ENGENHEIRO CIVIL
CREA-MG 248.562/D</v>
      </c>
      <c r="B24" s="417"/>
      <c r="C24" s="417"/>
      <c r="D24" s="418"/>
      <c r="E24" s="410" t="str">
        <f>CRONOGRAMA!C22</f>
        <v xml:space="preserve">
_________________________________________
   MARLENE DE LOURDES SILVEIRA MOREIRA
PREFEITA DE JURAMENTO-MG</v>
      </c>
      <c r="F24" s="411"/>
      <c r="G24" s="411"/>
      <c r="H24" s="411"/>
      <c r="I24" s="412"/>
    </row>
    <row r="25" spans="1:9">
      <c r="A25" s="416"/>
      <c r="B25" s="417"/>
      <c r="C25" s="417"/>
      <c r="D25" s="418"/>
      <c r="E25" s="410"/>
      <c r="F25" s="411"/>
      <c r="G25" s="411"/>
      <c r="H25" s="411"/>
      <c r="I25" s="412"/>
    </row>
    <row r="26" spans="1:9">
      <c r="A26" s="416"/>
      <c r="B26" s="417"/>
      <c r="C26" s="417"/>
      <c r="D26" s="418"/>
      <c r="E26" s="410"/>
      <c r="F26" s="411"/>
      <c r="G26" s="411"/>
      <c r="H26" s="411"/>
      <c r="I26" s="412"/>
    </row>
    <row r="27" spans="1:9">
      <c r="A27" s="416"/>
      <c r="B27" s="417"/>
      <c r="C27" s="417"/>
      <c r="D27" s="418"/>
      <c r="E27" s="410"/>
      <c r="F27" s="411"/>
      <c r="G27" s="411"/>
      <c r="H27" s="411"/>
      <c r="I27" s="412"/>
    </row>
    <row r="28" spans="1:9">
      <c r="A28" s="416"/>
      <c r="B28" s="417"/>
      <c r="C28" s="417"/>
      <c r="D28" s="418"/>
      <c r="E28" s="410"/>
      <c r="F28" s="411"/>
      <c r="G28" s="411"/>
      <c r="H28" s="411"/>
      <c r="I28" s="412"/>
    </row>
    <row r="29" spans="1:9" ht="15" thickBot="1">
      <c r="A29" s="419"/>
      <c r="B29" s="420"/>
      <c r="C29" s="420"/>
      <c r="D29" s="421"/>
      <c r="E29" s="413"/>
      <c r="F29" s="414"/>
      <c r="G29" s="414"/>
      <c r="H29" s="414"/>
      <c r="I29" s="415"/>
    </row>
  </sheetData>
  <mergeCells count="26">
    <mergeCell ref="B6:I6"/>
    <mergeCell ref="A12:D12"/>
    <mergeCell ref="A7:D7"/>
    <mergeCell ref="B14:D14"/>
    <mergeCell ref="B17:D17"/>
    <mergeCell ref="G21:H21"/>
    <mergeCell ref="E23:I23"/>
    <mergeCell ref="E24:I29"/>
    <mergeCell ref="A23:D23"/>
    <mergeCell ref="A24:D29"/>
    <mergeCell ref="A1:I1"/>
    <mergeCell ref="G11:H11"/>
    <mergeCell ref="G15:H15"/>
    <mergeCell ref="G19:H19"/>
    <mergeCell ref="G20:I20"/>
    <mergeCell ref="A16:B16"/>
    <mergeCell ref="B8:D8"/>
    <mergeCell ref="B9:D9"/>
    <mergeCell ref="B10:D10"/>
    <mergeCell ref="B13:D13"/>
    <mergeCell ref="A2:G2"/>
    <mergeCell ref="B3:G3"/>
    <mergeCell ref="H3:I3"/>
    <mergeCell ref="B4:G4"/>
    <mergeCell ref="H4:I4"/>
    <mergeCell ref="B18:D18"/>
  </mergeCells>
  <pageMargins left="0.7" right="0.7" top="0.75" bottom="0.75" header="0.3" footer="0.3"/>
  <pageSetup paperSize="9" scale="7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E7A98-5090-4193-AC1D-7AA531060B37}">
  <sheetPr>
    <tabColor rgb="FF00B050"/>
    <pageSetUpPr fitToPage="1"/>
  </sheetPr>
  <dimension ref="A1:F27"/>
  <sheetViews>
    <sheetView tabSelected="1" view="pageBreakPreview" zoomScale="115" zoomScaleNormal="85" zoomScaleSheetLayoutView="115" workbookViewId="0">
      <selection activeCell="I8" sqref="I8"/>
    </sheetView>
  </sheetViews>
  <sheetFormatPr defaultRowHeight="14.4"/>
  <cols>
    <col min="1" max="1" width="11.44140625" customWidth="1"/>
    <col min="2" max="2" width="50" customWidth="1"/>
    <col min="3" max="3" width="11.6640625" customWidth="1"/>
    <col min="4" max="6" width="15.6640625" customWidth="1"/>
  </cols>
  <sheetData>
    <row r="1" spans="1:6">
      <c r="A1" s="438" t="s">
        <v>197</v>
      </c>
      <c r="B1" s="439"/>
      <c r="C1" s="439"/>
      <c r="D1" s="439"/>
      <c r="E1" s="439"/>
      <c r="F1" s="440"/>
    </row>
    <row r="2" spans="1:6">
      <c r="A2" s="397" t="str">
        <f>[1]ORÇAMENTO!A2</f>
        <v>PREFEITURA MUNICIPAL DE JURAMENTO - MG</v>
      </c>
      <c r="B2" s="398"/>
      <c r="C2" s="398"/>
      <c r="D2" s="399"/>
      <c r="E2" s="120" t="s">
        <v>72</v>
      </c>
      <c r="F2" s="136">
        <v>45476</v>
      </c>
    </row>
    <row r="3" spans="1:6">
      <c r="A3" s="137" t="s">
        <v>73</v>
      </c>
      <c r="B3" s="400" t="str">
        <f>ORÇAMENTO!B3</f>
        <v>CONSTRUÇÃO DO PÓRTICO DE ENTRADA DO MUNICÍPIO DE JURAMENTO-MG.</v>
      </c>
      <c r="C3" s="400"/>
      <c r="D3" s="401"/>
      <c r="E3" s="402" t="s">
        <v>82</v>
      </c>
      <c r="F3" s="403"/>
    </row>
    <row r="4" spans="1:6">
      <c r="A4" s="137" t="s">
        <v>75</v>
      </c>
      <c r="B4" s="400" t="str">
        <f>ORÇAMENTO!B4</f>
        <v>RUA ANTONIO CARLOS MAIA - MG-308 NA SEDE DO MUNICIPIO DE JURAMENTO-MG</v>
      </c>
      <c r="C4" s="400"/>
      <c r="D4" s="401"/>
      <c r="E4" s="404">
        <f>ORÇAMENTO!J32</f>
        <v>187325.12</v>
      </c>
      <c r="F4" s="405"/>
    </row>
    <row r="5" spans="1:6">
      <c r="A5" s="441" t="s">
        <v>0</v>
      </c>
      <c r="B5" s="442" t="s">
        <v>198</v>
      </c>
      <c r="C5" s="444" t="s">
        <v>199</v>
      </c>
      <c r="D5" s="445"/>
      <c r="E5" s="448" t="s">
        <v>200</v>
      </c>
      <c r="F5" s="449"/>
    </row>
    <row r="6" spans="1:6">
      <c r="A6" s="432"/>
      <c r="B6" s="443"/>
      <c r="C6" s="446"/>
      <c r="D6" s="447"/>
      <c r="E6" s="122" t="s">
        <v>201</v>
      </c>
      <c r="F6" s="138" t="s">
        <v>202</v>
      </c>
    </row>
    <row r="7" spans="1:6">
      <c r="A7" s="450" t="str">
        <f>ORÇAMENTO!B8</f>
        <v>PÓRTICO ENTRADA DA CIDADE</v>
      </c>
      <c r="B7" s="451"/>
      <c r="C7" s="123" t="s">
        <v>203</v>
      </c>
      <c r="D7" s="124">
        <f>D8/D8</f>
        <v>1</v>
      </c>
      <c r="E7" s="124">
        <f>E8/$D$8</f>
        <v>0.63663287657309386</v>
      </c>
      <c r="F7" s="139">
        <f>F8/$D$8</f>
        <v>0.36336712342690608</v>
      </c>
    </row>
    <row r="8" spans="1:6">
      <c r="A8" s="452"/>
      <c r="B8" s="453"/>
      <c r="C8" s="125" t="s">
        <v>204</v>
      </c>
      <c r="D8" s="126">
        <f>ORÇAMENTO!J8</f>
        <v>187325.12</v>
      </c>
      <c r="E8" s="126">
        <f>SUM(E10,E12,E14,E16)</f>
        <v>119257.33</v>
      </c>
      <c r="F8" s="140">
        <f>SUM(F10,F12,F14,F16)</f>
        <v>68067.789999999994</v>
      </c>
    </row>
    <row r="9" spans="1:6">
      <c r="A9" s="432" t="s">
        <v>12</v>
      </c>
      <c r="B9" s="437" t="str">
        <f>ORÇAMENTO!B9</f>
        <v>SERVIÇOS PRELIMINARES</v>
      </c>
      <c r="C9" s="135" t="s">
        <v>203</v>
      </c>
      <c r="D9" s="127">
        <f>D10/$D$8</f>
        <v>3.8877914505006057E-2</v>
      </c>
      <c r="E9" s="128">
        <v>1</v>
      </c>
      <c r="F9" s="141"/>
    </row>
    <row r="10" spans="1:6">
      <c r="A10" s="433"/>
      <c r="B10" s="436"/>
      <c r="C10" s="129" t="s">
        <v>204</v>
      </c>
      <c r="D10" s="130">
        <f>ORÇAMENTO!J9</f>
        <v>7282.8099999999995</v>
      </c>
      <c r="E10" s="131">
        <f>D10*E9</f>
        <v>7282.8099999999995</v>
      </c>
      <c r="F10" s="142"/>
    </row>
    <row r="11" spans="1:6">
      <c r="A11" s="432" t="s">
        <v>24</v>
      </c>
      <c r="B11" s="434" t="str">
        <f>ORÇAMENTO!B14</f>
        <v>INFRAESTRUTURA</v>
      </c>
      <c r="C11" s="132" t="s">
        <v>203</v>
      </c>
      <c r="D11" s="127">
        <f>D12/$D$8</f>
        <v>7.3662037424558971E-2</v>
      </c>
      <c r="E11" s="128">
        <v>1</v>
      </c>
      <c r="F11" s="141"/>
    </row>
    <row r="12" spans="1:6">
      <c r="A12" s="433"/>
      <c r="B12" s="435"/>
      <c r="C12" s="129" t="s">
        <v>204</v>
      </c>
      <c r="D12" s="130">
        <f>ORÇAMENTO!J14</f>
        <v>13798.75</v>
      </c>
      <c r="E12" s="131">
        <f>D12*E11</f>
        <v>13798.75</v>
      </c>
      <c r="F12" s="142"/>
    </row>
    <row r="13" spans="1:6">
      <c r="A13" s="432" t="s">
        <v>52</v>
      </c>
      <c r="B13" s="436" t="str">
        <f>ORÇAMENTO!B22</f>
        <v>SURPERESTRUTURA</v>
      </c>
      <c r="C13" s="132" t="s">
        <v>203</v>
      </c>
      <c r="D13" s="127">
        <f>D14/$D$8</f>
        <v>0.52409292464352886</v>
      </c>
      <c r="E13" s="128">
        <v>1</v>
      </c>
      <c r="F13" s="141"/>
    </row>
    <row r="14" spans="1:6">
      <c r="A14" s="433"/>
      <c r="B14" s="436"/>
      <c r="C14" s="129" t="s">
        <v>204</v>
      </c>
      <c r="D14" s="130">
        <f>ORÇAMENTO!J22</f>
        <v>98175.77</v>
      </c>
      <c r="E14" s="131">
        <f>D14*E13</f>
        <v>98175.77</v>
      </c>
      <c r="F14" s="142"/>
    </row>
    <row r="15" spans="1:6">
      <c r="A15" s="432" t="s">
        <v>87</v>
      </c>
      <c r="B15" s="434" t="str">
        <f>ORÇAMENTO!B27</f>
        <v>ACABAMENTO</v>
      </c>
      <c r="C15" s="132" t="s">
        <v>203</v>
      </c>
      <c r="D15" s="127">
        <f>D16/$D$8</f>
        <v>0.36336712342690608</v>
      </c>
      <c r="E15" s="128"/>
      <c r="F15" s="141">
        <v>1</v>
      </c>
    </row>
    <row r="16" spans="1:6">
      <c r="A16" s="433"/>
      <c r="B16" s="435"/>
      <c r="C16" s="129" t="s">
        <v>204</v>
      </c>
      <c r="D16" s="130">
        <f>ORÇAMENTO!J27</f>
        <v>68067.789999999994</v>
      </c>
      <c r="E16" s="131">
        <f>D16*E15</f>
        <v>0</v>
      </c>
      <c r="F16" s="142">
        <f>D16*F15</f>
        <v>68067.789999999994</v>
      </c>
    </row>
    <row r="17" spans="1:6">
      <c r="A17" s="428" t="s">
        <v>205</v>
      </c>
      <c r="B17" s="429"/>
      <c r="C17" s="132" t="s">
        <v>203</v>
      </c>
      <c r="D17" s="124">
        <f>D18/D8</f>
        <v>1</v>
      </c>
      <c r="E17" s="124">
        <f>E18/$D$8</f>
        <v>0.63663287657309386</v>
      </c>
      <c r="F17" s="139">
        <f>F18/$D$8</f>
        <v>0.36336712342690608</v>
      </c>
    </row>
    <row r="18" spans="1:6">
      <c r="A18" s="430"/>
      <c r="B18" s="431"/>
      <c r="C18" s="133" t="s">
        <v>204</v>
      </c>
      <c r="D18" s="134">
        <f>SUM(D10,D12,D14,D16)</f>
        <v>187325.12</v>
      </c>
      <c r="E18" s="134">
        <f>SUM(E10,E12,E14,E16)</f>
        <v>119257.33</v>
      </c>
      <c r="F18" s="143">
        <f>SUM(F10,F12,F14,F16)</f>
        <v>68067.789999999994</v>
      </c>
    </row>
    <row r="19" spans="1:6">
      <c r="A19" s="121"/>
      <c r="B19" s="144"/>
      <c r="C19" s="132" t="s">
        <v>203</v>
      </c>
      <c r="D19" s="132" t="s">
        <v>206</v>
      </c>
      <c r="E19" s="124">
        <f>E20/$D$8</f>
        <v>0.63663287657309386</v>
      </c>
      <c r="F19" s="139">
        <f>F20/$D$8</f>
        <v>1</v>
      </c>
    </row>
    <row r="20" spans="1:6" ht="15" thickBot="1">
      <c r="A20" s="121"/>
      <c r="B20" s="144"/>
      <c r="C20" s="133" t="s">
        <v>204</v>
      </c>
      <c r="D20" s="133" t="s">
        <v>206</v>
      </c>
      <c r="E20" s="134">
        <f>E18</f>
        <v>119257.33</v>
      </c>
      <c r="F20" s="143">
        <f>E18+F18</f>
        <v>187325.12</v>
      </c>
    </row>
    <row r="21" spans="1:6" ht="14.4" customHeight="1">
      <c r="A21" s="407" t="s">
        <v>94</v>
      </c>
      <c r="B21" s="409"/>
      <c r="C21" s="407" t="s">
        <v>95</v>
      </c>
      <c r="D21" s="408"/>
      <c r="E21" s="408"/>
      <c r="F21" s="409"/>
    </row>
    <row r="22" spans="1:6" ht="14.4" customHeight="1">
      <c r="A22" s="416" t="str">
        <f>[1]ORÇAMENTO!A142</f>
        <v>___________________________________
GERALDO DIAS PEREIRA JÚNIOR
ENGENHEIRO CIVIL
CREA-MG 248.562/D</v>
      </c>
      <c r="B22" s="418"/>
      <c r="C22" s="416" t="str">
        <f>[1]ORÇAMENTO!E142</f>
        <v xml:space="preserve">
_________________________________________
   MARLENE DE LOURDES SILVEIRA MOREIRA
PREFEITA DE JURAMENTO-MG</v>
      </c>
      <c r="D22" s="417"/>
      <c r="E22" s="417"/>
      <c r="F22" s="418"/>
    </row>
    <row r="23" spans="1:6">
      <c r="A23" s="416"/>
      <c r="B23" s="418"/>
      <c r="C23" s="416"/>
      <c r="D23" s="417"/>
      <c r="E23" s="417"/>
      <c r="F23" s="418"/>
    </row>
    <row r="24" spans="1:6">
      <c r="A24" s="416"/>
      <c r="B24" s="418"/>
      <c r="C24" s="416"/>
      <c r="D24" s="417"/>
      <c r="E24" s="417"/>
      <c r="F24" s="418"/>
    </row>
    <row r="25" spans="1:6">
      <c r="A25" s="416"/>
      <c r="B25" s="418"/>
      <c r="C25" s="416"/>
      <c r="D25" s="417"/>
      <c r="E25" s="417"/>
      <c r="F25" s="418"/>
    </row>
    <row r="26" spans="1:6">
      <c r="A26" s="416"/>
      <c r="B26" s="418"/>
      <c r="C26" s="416"/>
      <c r="D26" s="417"/>
      <c r="E26" s="417"/>
      <c r="F26" s="418"/>
    </row>
    <row r="27" spans="1:6" ht="15" thickBot="1">
      <c r="A27" s="419"/>
      <c r="B27" s="421"/>
      <c r="C27" s="419"/>
      <c r="D27" s="420"/>
      <c r="E27" s="420"/>
      <c r="F27" s="421"/>
    </row>
  </sheetData>
  <mergeCells count="24">
    <mergeCell ref="A9:A10"/>
    <mergeCell ref="B9:B10"/>
    <mergeCell ref="A1:F1"/>
    <mergeCell ref="A2:D2"/>
    <mergeCell ref="B3:D3"/>
    <mergeCell ref="E3:F3"/>
    <mergeCell ref="B4:D4"/>
    <mergeCell ref="E4:F4"/>
    <mergeCell ref="A5:A6"/>
    <mergeCell ref="B5:B6"/>
    <mergeCell ref="C5:D6"/>
    <mergeCell ref="E5:F5"/>
    <mergeCell ref="A7:B8"/>
    <mergeCell ref="A11:A12"/>
    <mergeCell ref="B11:B12"/>
    <mergeCell ref="A13:A14"/>
    <mergeCell ref="B13:B14"/>
    <mergeCell ref="A15:A16"/>
    <mergeCell ref="B15:B16"/>
    <mergeCell ref="A17:B18"/>
    <mergeCell ref="A21:B21"/>
    <mergeCell ref="A22:B27"/>
    <mergeCell ref="C21:F21"/>
    <mergeCell ref="C22:F27"/>
  </mergeCells>
  <printOptions horizontalCentered="1"/>
  <pageMargins left="0.23622047244094491" right="0.23622047244094491"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7</vt:i4>
      </vt:variant>
    </vt:vector>
  </HeadingPairs>
  <TitlesOfParts>
    <vt:vector size="13" baseType="lpstr">
      <vt:lpstr>BDI</vt:lpstr>
      <vt:lpstr>MEM CALCULO</vt:lpstr>
      <vt:lpstr>COTACOES</vt:lpstr>
      <vt:lpstr>ORÇAMENTO</vt:lpstr>
      <vt:lpstr>CPU</vt:lpstr>
      <vt:lpstr>CRONOGRAMA</vt:lpstr>
      <vt:lpstr>BDI!Area_de_impressao</vt:lpstr>
      <vt:lpstr>CPU!Area_de_impressao</vt:lpstr>
      <vt:lpstr>'MEM CALCULO'!Area_de_impressao</vt:lpstr>
      <vt:lpstr>ORÇAMENTO!Area_de_impressao</vt:lpstr>
      <vt:lpstr>JR_PAGE_ANCHOR_0_1</vt:lpstr>
      <vt:lpstr>'MEM CALCULO'!Titulos_de_impressao</vt:lpstr>
      <vt:lpstr>ORÇAMENTO!Titulos_de_impressao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2024-07-10T14:19:14Z</dcterms:modified>
</cp:coreProperties>
</file>